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6150" activeTab="0"/>
  </bookViews>
  <sheets>
    <sheet name="ORÇAMENTO " sheetId="1" r:id="rId1"/>
    <sheet name="CRONOGRAMA" sheetId="2" r:id="rId2"/>
  </sheets>
  <externalReferences>
    <externalReference r:id="rId5"/>
  </externalReferences>
  <definedNames>
    <definedName name="_xlnm.Print_Area" localSheetId="1">'CRONOGRAMA'!$A$1:$S$39</definedName>
    <definedName name="_xlnm.Print_Area" localSheetId="0">'ORÇAMENTO '!$A$1:$F$672</definedName>
    <definedName name="Excel_BuiltIn_Print_Area_1" localSheetId="0">#REF!</definedName>
    <definedName name="Excel_BuiltIn_Print_Area_1">"$#REF!.$A$1:$I$28"</definedName>
    <definedName name="Excel_BuiltIn_Print_Area_3">"$#REF!.$A$3:$F$343"</definedName>
    <definedName name="Excel_BuiltIn_Print_Area_4">"$#REF!.$A$3:$F$44"</definedName>
    <definedName name="Excel_BuiltIn_Print_Area_5">"$#REF!.$A$1:$P$68"</definedName>
    <definedName name="Excel_BuiltIn_Print_Titles_3">"$#REF!.$A$3:$IV$15"</definedName>
    <definedName name="Excel_BuiltIn_Print_Titles_4">"$#REF!.$A$3:$IV$15"</definedName>
    <definedName name="Excel_BuiltIn_Print_Titles_5">"$#REF!.$A$1:$IV$6"</definedName>
    <definedName name="_xlnm.Print_Titles" localSheetId="0">'ORÇAMENTO '!$2:$15</definedName>
  </definedNames>
  <calcPr fullCalcOnLoad="1"/>
</workbook>
</file>

<file path=xl/comments1.xml><?xml version="1.0" encoding="utf-8"?>
<comments xmlns="http://schemas.openxmlformats.org/spreadsheetml/2006/main">
  <authors>
    <author>chaves.jr</author>
    <author>Infra121</author>
  </authors>
  <commentList>
    <comment ref="E335" authorId="0">
      <text>
        <r>
          <rPr>
            <b/>
            <sz val="9"/>
            <rFont val="Tahoma"/>
            <family val="2"/>
          </rPr>
          <t>Valor anterior era de R$ 4,31. Diferença muito grande.</t>
        </r>
      </text>
    </comment>
    <comment ref="B367" authorId="1">
      <text>
        <r>
          <rPr>
            <b/>
            <sz val="8"/>
            <rFont val="Tahoma"/>
            <family val="2"/>
          </rPr>
          <t>Infra121:</t>
        </r>
        <r>
          <rPr>
            <sz val="8"/>
            <rFont val="Tahoma"/>
            <family val="2"/>
          </rPr>
          <t xml:space="preserve">
VALOR NÃO "BATE"
</t>
        </r>
      </text>
    </comment>
  </commentList>
</comments>
</file>

<file path=xl/sharedStrings.xml><?xml version="1.0" encoding="utf-8"?>
<sst xmlns="http://schemas.openxmlformats.org/spreadsheetml/2006/main" count="2018" uniqueCount="1123">
  <si>
    <t>PREFEITURA MUNICIPAL DE FORTALEZA</t>
  </si>
  <si>
    <t>SECRETARIA EXECUTIVA REGIONAL V</t>
  </si>
  <si>
    <t>DISTRITO DE INFRA-ESTRUTURA</t>
  </si>
  <si>
    <t>EDIFICAÇÕES</t>
  </si>
  <si>
    <t xml:space="preserve">ORÇAMENTO </t>
  </si>
  <si>
    <t>DATA : 23 / 07 / 2013</t>
  </si>
  <si>
    <t>ITEM</t>
  </si>
  <si>
    <t>DESCRIÇÃO/SERVIÇOS</t>
  </si>
  <si>
    <t>UNID.</t>
  </si>
  <si>
    <t>QUANT.</t>
  </si>
  <si>
    <t>PR. UNIT.(R$)</t>
  </si>
  <si>
    <t>PR. TOTAL (R$)</t>
  </si>
  <si>
    <t>Total Grupo</t>
  </si>
  <si>
    <t>1.1</t>
  </si>
  <si>
    <t>PAVIMENTAÇÃO</t>
  </si>
  <si>
    <t>subtotal Grupo</t>
  </si>
  <si>
    <t>1.1.1</t>
  </si>
  <si>
    <t>LASTRO DE BRITA APILOADO MANUALMENTE</t>
  </si>
  <si>
    <t>M3</t>
  </si>
  <si>
    <t>1.1.2</t>
  </si>
  <si>
    <t>LASTRO DE CONCRETO ESPESSURA 6CM</t>
  </si>
  <si>
    <t>M2</t>
  </si>
  <si>
    <t>1.1.3</t>
  </si>
  <si>
    <t>PISO EM BLOKET ARTICULADO SOBRE COLCHÃO DE PÓ DE PEDRA</t>
  </si>
  <si>
    <t>1.1.4</t>
  </si>
  <si>
    <t>REGULARIZACAO DE BASE</t>
  </si>
  <si>
    <t>1.1.5</t>
  </si>
  <si>
    <t>MEIO-FIO DE CONCRETO PRE-MOLD. EM PÉ 12X35X100 CM, INCL. REJUNTAMENTO</t>
  </si>
  <si>
    <t>M</t>
  </si>
  <si>
    <t>1.1.6</t>
  </si>
  <si>
    <t>PISO TÁTIL DE ALERTA EM PLACAS PRE-MOLDADAS 5MPA</t>
  </si>
  <si>
    <t>1.1.7</t>
  </si>
  <si>
    <t>PISO TÁTIL DE DIRECIONAL EM PLACAS PRE-MOLDADAS 5MPA</t>
  </si>
  <si>
    <t>1.1.8</t>
  </si>
  <si>
    <t>PISO CIMENTADO RUSTICO C/ JUNTA PLÁSTICA</t>
  </si>
  <si>
    <t>1.1.9</t>
  </si>
  <si>
    <t>CARGA MANUAL E DESCARGA DE PARALELEPÍPEDO</t>
  </si>
  <si>
    <t>1.1.10</t>
  </si>
  <si>
    <t>COMPACTAÇÃO MECÂNICA DE PAVIMENTAÇÃO POLIÉDRICA OU PARALELEPÍPEDO</t>
  </si>
  <si>
    <t>1.1.11</t>
  </si>
  <si>
    <t>TRANSPORTE E EXECUÇÃO DE AAUQ EM VIAS URBANAS (PROD=24T)</t>
  </si>
  <si>
    <t>1.2</t>
  </si>
  <si>
    <t>DIVERSOS</t>
  </si>
  <si>
    <t>1.2.1</t>
  </si>
  <si>
    <t>BANCO DE CONCRETO - PADRÃO PREFEITURA</t>
  </si>
  <si>
    <t>1.2.2</t>
  </si>
  <si>
    <t>CORRIMÃO EM TUBO DE AÇO D=5/8", SOLDADO NO PERFIL ESTRUTURA E
COMPLEMENTOS TUBOS D=1 1/4" , COM COLUN</t>
  </si>
  <si>
    <t>1.2.3</t>
  </si>
  <si>
    <t>LIXEIRA PRÉ-MOLDADO EM MANILHA POROSA DIAM. = 40 CM E ALT. = 50CM</t>
  </si>
  <si>
    <t>UN</t>
  </si>
  <si>
    <t>1.2.4</t>
  </si>
  <si>
    <t>BRINQUEDO DE FERRO BRINCOLAR/ GIRA-GIRA COM COMP.=1,70M E
ALT.=0,90M</t>
  </si>
  <si>
    <t>1.2.5</t>
  </si>
  <si>
    <t>CONJUNTO DE BRINQUEDOS P/ PLAYGROUND PADRÃO PREFEITURA</t>
  </si>
  <si>
    <t>1.2.6</t>
  </si>
  <si>
    <t>BRINQUEDO DE FERRO TIPO GANGORRA COM COMP.=2,40M,
LARG.=1,60M E ALT.=0,50M FIXADO EM BASE DE CONCRETO</t>
  </si>
  <si>
    <t>1.2.7</t>
  </si>
  <si>
    <t>POSTE P/ VOLLEYBOL COM CATRACA (COLOCADO)</t>
  </si>
  <si>
    <t>CJ</t>
  </si>
  <si>
    <t>1.2.8</t>
  </si>
  <si>
    <t>ESTRUTURA METÁLICA DE TRAVES DE FUTEBOL DE CAMPO OFICIAL</t>
  </si>
  <si>
    <t>1.2.9</t>
  </si>
  <si>
    <t>TUBO AÇO GALVANIZADO COM OU S/ COSTURA INCL. CONEXÕES D=20MM (3/4``)</t>
  </si>
  <si>
    <t>1.2.10</t>
  </si>
  <si>
    <t>TUBO AÇO GALVANIZADO COM OU S/ COSTURA INCL. CONEXÕES D=50MM (3/4``)</t>
  </si>
  <si>
    <t>1.2.11</t>
  </si>
  <si>
    <t>PILAR DE PAU DARCO (IPÊ) 15X15CM</t>
  </si>
  <si>
    <t>1.3</t>
  </si>
  <si>
    <t>PAREDES E PAINÉIS</t>
  </si>
  <si>
    <t>1.3.1</t>
  </si>
  <si>
    <t>ALVENARIA DE TIJOLO FURADO ESP. = 10CM</t>
  </si>
  <si>
    <t>1.3.2</t>
  </si>
  <si>
    <t>ALVENARIA DE EMBASAMENTO COM PEDRA ARGAMASSADA</t>
  </si>
  <si>
    <t>1.4</t>
  </si>
  <si>
    <t>PINTURAS</t>
  </si>
  <si>
    <t>1.4.1</t>
  </si>
  <si>
    <t>CHAPISCO DE BASE  TRACO 1:3</t>
  </si>
  <si>
    <t>1.4.2</t>
  </si>
  <si>
    <t xml:space="preserve">REBOCO DE PAREDES </t>
  </si>
  <si>
    <t>1.4.3</t>
  </si>
  <si>
    <t xml:space="preserve">PINTURA COM TINTA TEXT. ACRILICA PARA AMBIENTES INT./EXT. </t>
  </si>
  <si>
    <t>1.5</t>
  </si>
  <si>
    <t>IMPERMEABILIZAÇÃO - JARDINEIRAS</t>
  </si>
  <si>
    <t>1.5.1</t>
  </si>
  <si>
    <t>CHAPIM DE CONCRETO</t>
  </si>
  <si>
    <t>2.0</t>
  </si>
  <si>
    <t>INSTALAÇÕES HIDRÁULICAS</t>
  </si>
  <si>
    <t>Total</t>
  </si>
  <si>
    <t>2.1</t>
  </si>
  <si>
    <t>TUBOS E CONEXÕES DE PVC</t>
  </si>
  <si>
    <t>2.1.1</t>
  </si>
  <si>
    <t>TUBO PVC SOLD. MARROM INCL.CONEXÕES D= 25mm(3/4")</t>
  </si>
  <si>
    <t>2.1.2</t>
  </si>
  <si>
    <t>TUBO PVC SOLD. MARROM INCL.CONEXÕES D= 32mm(1")</t>
  </si>
  <si>
    <t>2.1.3</t>
  </si>
  <si>
    <t>REGISTRO GLOBO ANGULAR 45º, LATÃO, DIAMETRO 2.1/2" COM ENGATE
RÁPIDO TIPO STORZ COM DIAMETRO 2.1/2"</t>
  </si>
  <si>
    <t>2.2</t>
  </si>
  <si>
    <t>EQUIPAMENTOS</t>
  </si>
  <si>
    <t>2.2.1</t>
  </si>
  <si>
    <t>CAIXA DE ALVENARIA 50X50X50CM COM TAMPA EM CONCRETO EM GRELHA DE FERRO</t>
  </si>
  <si>
    <t>2.2.2</t>
  </si>
  <si>
    <t>TORNEIRA DE PRESSÃO P/JARDIM DE 3/4"</t>
  </si>
  <si>
    <t>2.3</t>
  </si>
  <si>
    <t>DRENAGEM</t>
  </si>
  <si>
    <t>2.3.1</t>
  </si>
  <si>
    <t>0026 GRELHA DE FERRO P/ CANALETAS</t>
  </si>
  <si>
    <t>2.3.2</t>
  </si>
  <si>
    <t>TUBO PVC BRANCO P/ ESGOTO 100MM - JUNTA COM ANEIS - INCL. CONEXÕES</t>
  </si>
  <si>
    <t>2.3.3</t>
  </si>
  <si>
    <t>TUBO PVC BRANCO P/ ESGOTO D=150MM (6``) - INCL. CONEXÕES</t>
  </si>
  <si>
    <t>2.3.4</t>
  </si>
  <si>
    <t>CAIXA DE INSPEÇÃO EM ALVENARIA 1/2 TIJOLO 60X60X60CM COM TAMPA DE CONCRETO</t>
  </si>
  <si>
    <t>2.4</t>
  </si>
  <si>
    <t>INSTALAÇÕES SANITÁRIAS</t>
  </si>
  <si>
    <t>2.4.1</t>
  </si>
  <si>
    <t>2.4.2</t>
  </si>
  <si>
    <t>2.4.3</t>
  </si>
  <si>
    <t>3.0</t>
  </si>
  <si>
    <t>PRAÇA - INSTALAÇÕES ELÉTRICAS</t>
  </si>
  <si>
    <t>3.1</t>
  </si>
  <si>
    <t>LÂMPADAS E LUMINÁRIAS</t>
  </si>
  <si>
    <t>3.1.1</t>
  </si>
  <si>
    <t>POSTE DE CONCRETO DUPLO T 150/9 C/ 4 BRAÇOS C/ 4 LÂMPADAS VAPOR DE SÓDIO 250W.</t>
  </si>
  <si>
    <t>3.1.2</t>
  </si>
  <si>
    <t>CAIXA DE ALVENARIA 30X30CM P/ REGISTRO</t>
  </si>
  <si>
    <t>3.1.3</t>
  </si>
  <si>
    <t>POSTE METALICO ALTURA DE MONTAGEM DE 10m COM TRES PROJETORES COM LAMPADA VAPOR DE METALICO 400W</t>
  </si>
  <si>
    <t>3.1.4</t>
  </si>
  <si>
    <t>TUBULAÇÃO E ACESSÓRIOS</t>
  </si>
  <si>
    <t>3.1.5</t>
  </si>
  <si>
    <t>ELETRODUTO EM PEAD, PRETO, CORRUGADO FLEXÍVEL D= 1.1/2"</t>
  </si>
  <si>
    <t>3.1.6</t>
  </si>
  <si>
    <t>CAIXA DE ALVENARIA 50X50X50CM COM TAMPA EM CONCRETO</t>
  </si>
  <si>
    <t>3.1.7</t>
  </si>
  <si>
    <t>CAIXA DE PASSAGEM COM TAMPA DE CONCRETO 80X80X80CM E SELADA - PADRÃO COELCE</t>
  </si>
  <si>
    <t>3.1.8</t>
  </si>
  <si>
    <t>CAIXA DE PASSAGEM EM ALVENARIA - 1/2 TIJOLO 30X30X30CM COM TAMPA EM CONCRETO ARMADO</t>
  </si>
  <si>
    <t>3.1.9</t>
  </si>
  <si>
    <t>ATERRAMENTO COMPLETO COM HASTE COPPERWELD 5/8 X 3,00M</t>
  </si>
  <si>
    <t>3.1.10</t>
  </si>
  <si>
    <t>ARAME GUIA GALVANIZADO N. 16 BWG</t>
  </si>
  <si>
    <t>KG</t>
  </si>
  <si>
    <t>3.2</t>
  </si>
  <si>
    <t>FIAÇÃO /  CABEAMENTO</t>
  </si>
  <si>
    <t>3.2.1</t>
  </si>
  <si>
    <t>CABO EM PVC 1000V 4MM2</t>
  </si>
  <si>
    <t>3.2.2</t>
  </si>
  <si>
    <t>CABO EM PVC 1000V 10MM2</t>
  </si>
  <si>
    <t>3.2.3</t>
  </si>
  <si>
    <t>CABO EM PVC 1000V 16MM2</t>
  </si>
  <si>
    <t>3.2.4</t>
  </si>
  <si>
    <t>CABO EM PVC 1000V 2,5 mm²</t>
  </si>
  <si>
    <t>3.2.5</t>
  </si>
  <si>
    <t>CABO COBRE NÚ #16mm2</t>
  </si>
  <si>
    <t>3.2.6</t>
  </si>
  <si>
    <t>FITA ISOLANTE NO 33.  (BAIXA E ALTA FUSÃO)</t>
  </si>
  <si>
    <t xml:space="preserve">UN </t>
  </si>
  <si>
    <t>3.3</t>
  </si>
  <si>
    <t>QUADRO ELÉTRICO - CAIXA DE MEDIÇÃO / PROTEÇÃO</t>
  </si>
  <si>
    <t>3.3.1</t>
  </si>
  <si>
    <t>DISJUNTOR MONOPOLAR EM QUADRO DE DISTRIBUIÇÃO 50A</t>
  </si>
  <si>
    <t>3.3.2</t>
  </si>
  <si>
    <t>QUADRO DE DISTRIBUIÇÃO DE LUZ DE EMBUTIR COMPLETO ATÉ 12 CIRCUITOS COM BARRAMENTO</t>
  </si>
  <si>
    <t>4.0</t>
  </si>
  <si>
    <t>INSTALAÇÃO ELÉTRICA  -  ANEXOS DA PRAÇA</t>
  </si>
  <si>
    <t>4.1</t>
  </si>
  <si>
    <t>subtotal Grupo grupo</t>
  </si>
  <si>
    <t>4.1.1</t>
  </si>
  <si>
    <t>POSTE CIRC. CONCRETO H=10M, COM 3 REFLETORES, LAMPADA E REATOR V MERCÚRIO 400W, FOTOCÉLULA E CABO</t>
  </si>
  <si>
    <t>4.2</t>
  </si>
  <si>
    <t>4.2.1</t>
  </si>
  <si>
    <t>4.2.2</t>
  </si>
  <si>
    <t>4.3</t>
  </si>
  <si>
    <t>FIAÇÃO / CABEAMENTO</t>
  </si>
  <si>
    <t>4.3.1</t>
  </si>
  <si>
    <t>4.3.2</t>
  </si>
  <si>
    <t>4.4</t>
  </si>
  <si>
    <t>4.4.1</t>
  </si>
  <si>
    <t>POSTE CIRC. CONCRETO H=10M COM 2 REFLETORES, LAMPADA E REATOR V MERCÚRIO 400W, FOTOCÉLULA E CABO</t>
  </si>
  <si>
    <t>4.5</t>
  </si>
  <si>
    <t>4.5.1</t>
  </si>
  <si>
    <t>4.5.2</t>
  </si>
  <si>
    <t>4.6</t>
  </si>
  <si>
    <t>4.6.1</t>
  </si>
  <si>
    <t>4.6.2</t>
  </si>
  <si>
    <t>4.7</t>
  </si>
  <si>
    <t>4.7.1</t>
  </si>
  <si>
    <t>LUMINÁRIA FLUOR 2X32W/220V , CORPO EM CHAPA DE AÇO PINT, REFLETOR EM ALUMÍNIO, ALETAS EM ALUMÍNIO, C</t>
  </si>
  <si>
    <t>4.7.2</t>
  </si>
  <si>
    <t>LUMINARIA FLUORESCENTE COMPLETA 2 LAMPADAS DE 20W</t>
  </si>
  <si>
    <t>4.7.3</t>
  </si>
  <si>
    <t>LUMINÁRIA DE EMBUTIR ALUM. COR BRANCA COMVIDRO LEITOSO COM LÂMPADA 18W</t>
  </si>
  <si>
    <t>4.8</t>
  </si>
  <si>
    <t>INTERRUPTORES / TOMADAS / ACESSÓRIOS</t>
  </si>
  <si>
    <t>4.8.1</t>
  </si>
  <si>
    <t>INTERRUPTOR COM 1 TECLA SIMPLES EM CONDULETE - COMPLETA</t>
  </si>
  <si>
    <t>4.8.2</t>
  </si>
  <si>
    <t>INTERRUPTOR DUAS TECLAS SIMPLES - PADRÃO POPULAR</t>
  </si>
  <si>
    <t>4.8.3</t>
  </si>
  <si>
    <t>INTERRUPTOR TRÊS TECLAS SIMPLES 10A 250V</t>
  </si>
  <si>
    <t>4.8.4</t>
  </si>
  <si>
    <t>TOMADA 2P+T PARA COMPUTADOR EM CONDULETE</t>
  </si>
  <si>
    <t>4.8.5</t>
  </si>
  <si>
    <t>ESPELHOS 4X2" EM POLICARBONATO PARA 2X RJ45 FEMEA</t>
  </si>
  <si>
    <t>4.8.6</t>
  </si>
  <si>
    <t>CAIXA DE PVC 4``X 2``- PADRÃO POPULAR</t>
  </si>
  <si>
    <t>4.9</t>
  </si>
  <si>
    <t>TUBULAÇÃO / INFRA-ESTRUTORA / ACESSÓRIOS / DIVERSOS</t>
  </si>
  <si>
    <t>4.9.1</t>
  </si>
  <si>
    <t>BUCHA E ARRUELA DE ALUMÍNIO D=3" (75MM)</t>
  </si>
  <si>
    <t>PAR</t>
  </si>
  <si>
    <t>4.9.2</t>
  </si>
  <si>
    <t>ABRAÇADEIRA METÁLICA TIPO D 3/4``</t>
  </si>
  <si>
    <t>4.9.3</t>
  </si>
  <si>
    <t>TIRO COMPLETO 1/4"</t>
  </si>
  <si>
    <t>4.9.4</t>
  </si>
  <si>
    <t>PINO WALSYWAC 1/4" COM PARAFUSO SEXTAVADO</t>
  </si>
  <si>
    <t>4.9.5</t>
  </si>
  <si>
    <t>4.9.6</t>
  </si>
  <si>
    <t>BUCHA DE NYLON S8 COM PARAFUSOS</t>
  </si>
  <si>
    <t>4.9.7</t>
  </si>
  <si>
    <t>PARAFUSO CABEÇA LENTILHA AUTO-TRAVANTE DE 5/16" POR 3/4"</t>
  </si>
  <si>
    <t>4.9.8</t>
  </si>
  <si>
    <t>PORCA E ARRUELA AÇO INOX 3/8``</t>
  </si>
  <si>
    <t>4.9.9</t>
  </si>
  <si>
    <t>CAIXA OCTOGONAL EM PVC FUNDO MÓVEL 4``X4``</t>
  </si>
  <si>
    <t>4.10</t>
  </si>
  <si>
    <t>FIAÇÃO / CABEAMENTO / TERMINAIS / DIVERSOS</t>
  </si>
  <si>
    <t>4.10.1</t>
  </si>
  <si>
    <t>CABO ISOLADO FLEXÍVEL 750V, RESISTENTE A CHAMA 2X1,00MM² M 5,36</t>
  </si>
  <si>
    <t>4.10.2</t>
  </si>
  <si>
    <t>TERMINAL DE COMPRESSÃO P/ CABO ATÉ 6MM2</t>
  </si>
  <si>
    <t>4.10.3</t>
  </si>
  <si>
    <t>4.10.4</t>
  </si>
  <si>
    <t>ANILHAS P/ IDENTIFICAÇÃO DE CABOS/FIOS</t>
  </si>
  <si>
    <t>4.10.5</t>
  </si>
  <si>
    <t>4.11</t>
  </si>
  <si>
    <t>EQUIPAMENTOS E ACESSÓRIOS COMBATE A INCÊNDIO</t>
  </si>
  <si>
    <t>4.11.1</t>
  </si>
  <si>
    <t>EXTINTOR DE GÁS CARBÔNICO, CAPACIDADE 6 KG</t>
  </si>
  <si>
    <t>4.11.2</t>
  </si>
  <si>
    <t>EXTINTOR DE ÁGUA PRESSURIZADA, CAPACIDADE 10 LITROS</t>
  </si>
  <si>
    <t>4.11.3</t>
  </si>
  <si>
    <t>EXTINTOR DE PÓ QUÍMICO PRESSURISADO, CAPACIDADE 4 KG</t>
  </si>
  <si>
    <t>4.12</t>
  </si>
  <si>
    <t>QUADRO ELÉTRICO - QGLF-ADM.-PRAÇA</t>
  </si>
  <si>
    <t>4.12.1</t>
  </si>
  <si>
    <t>DISJUNTOR TRIPOLAR EM QUADRO DE DISTRIBUIÇÃO 50A</t>
  </si>
  <si>
    <t>4.12.2</t>
  </si>
  <si>
    <t>DISJUNTOR MONOPOLAR EM QUADRO DE DISTRIBUIÇÃO 16A</t>
  </si>
  <si>
    <t>4.12.3</t>
  </si>
  <si>
    <t>QUADRO DE DISTRIBUIÇÃO DE LUZ DE EMBUTIR COMPLETO ATÉ 36 CIRCUITOS COM BARRAMENTO</t>
  </si>
  <si>
    <t>4.13</t>
  </si>
  <si>
    <t>4.13.1</t>
  </si>
  <si>
    <t>4.13.2</t>
  </si>
  <si>
    <t>4.13.3</t>
  </si>
  <si>
    <t>4.13.4</t>
  </si>
  <si>
    <t>BALIZADOR EMB. EM ALUMÍNIO C/GRADE E VEDAÇÃO EM NEOPREMNE COR BRANCA C/ LÂMPADA ELETRÔNICA 15 OU 18W</t>
  </si>
  <si>
    <t>4.14</t>
  </si>
  <si>
    <t>4.14.1</t>
  </si>
  <si>
    <t>4.14.2</t>
  </si>
  <si>
    <t>4.14.3</t>
  </si>
  <si>
    <t>4.14.4</t>
  </si>
  <si>
    <t>4.14.5</t>
  </si>
  <si>
    <t>ESPELHO P/ CX. 4X2 COM 01 PONTO</t>
  </si>
  <si>
    <t>4.14.6</t>
  </si>
  <si>
    <t>4.15</t>
  </si>
  <si>
    <t>4.15.1</t>
  </si>
  <si>
    <t>4.15.2</t>
  </si>
  <si>
    <t>4.15.3</t>
  </si>
  <si>
    <t>4.15.4</t>
  </si>
  <si>
    <t>4.15.5</t>
  </si>
  <si>
    <t>4.15.6</t>
  </si>
  <si>
    <t>4.15.7</t>
  </si>
  <si>
    <t>PARAFUSO ZINCADO COM PORCA E ARRUELA 3/8" X1"</t>
  </si>
  <si>
    <t>4.15.8</t>
  </si>
  <si>
    <t>CONDULETE EM ALUMINIO SILICIO D=3/4" TIPO "C"</t>
  </si>
  <si>
    <t>4.15.9</t>
  </si>
  <si>
    <t>CONDULETE EM ALUMÍNIO TIPO ``LL`` DE 3/4``</t>
  </si>
  <si>
    <t>4.15.10</t>
  </si>
  <si>
    <t>CONDULETE EM ALUMÍNIO TIPO ``T`` / ``X`` / ``L`` DE 3/4``</t>
  </si>
  <si>
    <t>4.15.11</t>
  </si>
  <si>
    <t>4.16</t>
  </si>
  <si>
    <t>4.16.1</t>
  </si>
  <si>
    <t>CABO EPROTENAX 1KV - 2,5MM²</t>
  </si>
  <si>
    <t>4.16.2</t>
  </si>
  <si>
    <t>4.16.3</t>
  </si>
  <si>
    <t>CABO EPROTENAX 1KV - 4,0MM²</t>
  </si>
  <si>
    <t>4.16.4</t>
  </si>
  <si>
    <t>4.16.5</t>
  </si>
  <si>
    <t>TERMINAL DE COMPRESSÃO P/ CABO 10MM2</t>
  </si>
  <si>
    <t>4.16.6</t>
  </si>
  <si>
    <t>4.16.7</t>
  </si>
  <si>
    <t>4.17</t>
  </si>
  <si>
    <t>4.17.1</t>
  </si>
  <si>
    <t>LUMINÁRIA DE USO PENDENTE COM LÂMPADA VAPOR METÁLICA DE 400W C/ VIDRO E GRADE</t>
  </si>
  <si>
    <t>4.18</t>
  </si>
  <si>
    <t>4.18.1</t>
  </si>
  <si>
    <t>ELETROCALHA LISA TIPO U COMABA EM CHAPA GALVANIZADA DIM. 50X50MM COM TAMPA DE ENCAIXE</t>
  </si>
  <si>
    <t xml:space="preserve">M </t>
  </si>
  <si>
    <t>4.18.2</t>
  </si>
  <si>
    <t>ABRAÇADEIRA METÁLICA TIPO D 1``</t>
  </si>
  <si>
    <t>4.18.3</t>
  </si>
  <si>
    <t>4.18.4</t>
  </si>
  <si>
    <t>4.18.5</t>
  </si>
  <si>
    <t>4.18.6</t>
  </si>
  <si>
    <t>4.18.7</t>
  </si>
  <si>
    <t>4.18.8</t>
  </si>
  <si>
    <t>CONDULETE DE ALUMÍNIO 1"</t>
  </si>
  <si>
    <t>4.18.9</t>
  </si>
  <si>
    <t>CONDULETE EM ALUMÍNIO TIPO ``T`` / ``L``/``X`` DE 1``</t>
  </si>
  <si>
    <t>4.19</t>
  </si>
  <si>
    <t>4.19.1</t>
  </si>
  <si>
    <t>4.19.2</t>
  </si>
  <si>
    <t>4.19.3</t>
  </si>
  <si>
    <t>5.0</t>
  </si>
  <si>
    <t>INSTALAÇÕES HIDRO-SANITÁRIA  -  ANEXOS DA PRAÇA</t>
  </si>
  <si>
    <t>5.1</t>
  </si>
  <si>
    <t>INSTALAÇÃO SANITÁRIA</t>
  </si>
  <si>
    <t>Subtotal Grupo</t>
  </si>
  <si>
    <t>5.1.1</t>
  </si>
  <si>
    <t>SIFÃO CROMADO PARA LAVATÓRIO</t>
  </si>
  <si>
    <t>5.1.2</t>
  </si>
  <si>
    <t>VÁLVULA DE METAL P/ LAVATÓRIO/LAVA MÃOS D=1``</t>
  </si>
  <si>
    <t>5.1.3</t>
  </si>
  <si>
    <t>ANEL DE BORRACHA - 100MM</t>
  </si>
  <si>
    <t>5.2</t>
  </si>
  <si>
    <t>INSTALAÇÃO HIDRÁULICA</t>
  </si>
  <si>
    <t>5.2.1</t>
  </si>
  <si>
    <t>DUCHA MANUAL CROMADA P/ WC</t>
  </si>
  <si>
    <t>5.2.2</t>
  </si>
  <si>
    <t>ENGATE FLEXÍVEL CROMADO</t>
  </si>
  <si>
    <t>5.2.3</t>
  </si>
  <si>
    <t>REGISTRO DE GAVETA C/CANOPLA CROMADA D= 20mm (3/4")</t>
  </si>
  <si>
    <t>5.2.4</t>
  </si>
  <si>
    <t>VÁLVULA DE DESCARGA PVC RIGIDO S/ REGISTRO ACOPLADO D=50MM (1 1/2``)</t>
  </si>
  <si>
    <t>5.2.5</t>
  </si>
  <si>
    <t>TORNEIRA DE PRESSÃO CROMADA 1/2`` COM FECHAMENTO AUTOMÁTICO P/ LAVATÓRIO</t>
  </si>
  <si>
    <t>5.3</t>
  </si>
  <si>
    <t>LOUÇAS E ACESSÓRIOS</t>
  </si>
  <si>
    <t>5.3.1</t>
  </si>
  <si>
    <t>LAVATÓRIO DE LOUÇA BRANCA S/ COLUNA COM TORNEIRAS E ACESSÓRIOS - PADRÃO POPULAR</t>
  </si>
  <si>
    <t>5.3.2</t>
  </si>
  <si>
    <t>BACIA SANITÁRIA P/ DEFICIENTE COM ACESSÓRIOS</t>
  </si>
  <si>
    <t>5.3.3</t>
  </si>
  <si>
    <t xml:space="preserve">LAVATÓRIO DE LOUÇA BRANCA COM COLUNA, TORNEIRA E ACESSÓRIOS CROMADOS </t>
  </si>
  <si>
    <t>5.3.4</t>
  </si>
  <si>
    <t>ESPELHO CRISTAL 3MM (COLOCADO)</t>
  </si>
  <si>
    <t>5.3.5</t>
  </si>
  <si>
    <t>MICTÓRIO DE LOUÇA BRANCA COM ACESSÓRIOS</t>
  </si>
  <si>
    <t>5.3.6</t>
  </si>
  <si>
    <t>BARRA DE APOIO EM L DE AÇO INOX P/ DEFICIENTES - DIREITO/ESQUERDO</t>
  </si>
  <si>
    <t>5.3.7</t>
  </si>
  <si>
    <t>PORTA-PAPEL HIGIÊNICO EM ROLO, EM MATERIAL PLÁSTICO</t>
  </si>
  <si>
    <t>5.3.8</t>
  </si>
  <si>
    <t>PORTA TOALHA DE PAPEL INTERFOLHADO, EM MATERIAL PLÁSTICO</t>
  </si>
  <si>
    <t>5.3.9</t>
  </si>
  <si>
    <t>SABONETEIRA DE LOUÇA BRANCA 7.5X15CM</t>
  </si>
  <si>
    <t>5.3.10</t>
  </si>
  <si>
    <t>TAMPO COM ASSENTO SANITÁRIO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</si>
  <si>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</si>
  <si>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</si>
  <si>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</si>
  <si>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</si>
  <si>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</si>
  <si>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</si>
  <si>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</si>
  <si>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</si>
  <si>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</si>
  <si>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</si>
  <si>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</si>
  <si>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</si>
  <si>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</si>
  <si>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5.6.4</t>
  </si>
  <si>
    <t>5.6.5</t>
  </si>
  <si>
    <t>CHUVEIRO CROMADO C/ ARTICULAÇÃO</t>
  </si>
  <si>
    <t>5.6.6</t>
  </si>
  <si>
    <t>5.6.7</t>
  </si>
  <si>
    <t>5.6.8</t>
  </si>
  <si>
    <t>5.6.9</t>
  </si>
  <si>
    <t>5.6.10</t>
  </si>
  <si>
    <t>5.6.11</t>
  </si>
  <si>
    <t>BACIA SANITÁRIA DE LOUÇA BRANCA C/ CAIXA ACOPLADA E ACESSÓRIOS</t>
  </si>
  <si>
    <t>5.7</t>
  </si>
  <si>
    <t>PAISAGISMO</t>
  </si>
  <si>
    <t>5.7.1</t>
  </si>
  <si>
    <t>ÁRVORE FRUTÍFERA COM TUTOR E ADUBO E COM ALTURA MÍNIMA DE 3,00M</t>
  </si>
  <si>
    <t>5.7.2</t>
  </si>
  <si>
    <t>ATERRO COM AREIA VERMELHA E COMPACTAÇÃO MANUAL S/ CONTROLE (COM AQUISIÇÃO)(M3 P/ 10 M2)</t>
  </si>
  <si>
    <t>5.7.3</t>
  </si>
  <si>
    <t>PALMEIRAS COM TUTOR E ADUBO E COM ALTURA DE 1,50 A 3,00M</t>
  </si>
  <si>
    <t>5.7.4</t>
  </si>
  <si>
    <t>ZOYZIA JAPÔNICA GRAMA ESMERALDA</t>
  </si>
  <si>
    <t>5.8</t>
  </si>
  <si>
    <t>LIMPEZA E VERIFICAÇÃO FINAL</t>
  </si>
  <si>
    <t>5.8.1</t>
  </si>
  <si>
    <t>RASPAGEM E LIMPEZA DO TERRENO COM REMOÇÃO LATERAL</t>
  </si>
  <si>
    <t>6.0</t>
  </si>
  <si>
    <t>CAMPO DE FUTEBOL</t>
  </si>
  <si>
    <t>6.1</t>
  </si>
  <si>
    <t>ESCAVAÇÃO</t>
  </si>
  <si>
    <t>6.1.1</t>
  </si>
  <si>
    <t>ESCAVAÇÃO MEC. EM CAMPO ABERTO EM SOLO DE 1ª CAT., PROF. ATÉ 2 M</t>
  </si>
  <si>
    <t>6.1.2</t>
  </si>
  <si>
    <t>REATERRO APILOADO DE VALAS</t>
  </si>
  <si>
    <t>6.1.3</t>
  </si>
  <si>
    <t>APILOAMENTO DE PISO OU DE FUNDO DE VALAS COM MALHO 30KG</t>
  </si>
  <si>
    <t>6.1.4</t>
  </si>
  <si>
    <t>CARGA MECÂNIZADA DE TERRA EM CAMINHÃO BASCULANTE</t>
  </si>
  <si>
    <t>6.1.5</t>
  </si>
  <si>
    <t>TRANSPORTE DE MATERIAL EXCETO ROCHA EM CAMINHÃO BASCULANTE 6M3, DMT ATÉ 10KM</t>
  </si>
  <si>
    <t>6.2</t>
  </si>
  <si>
    <t>SISTEMA DE DRENAGEM</t>
  </si>
  <si>
    <t>6.2.1</t>
  </si>
  <si>
    <t>APLICAÇÃO DE MANTA GEOTEXTIL EM VALAS DE DRENAGEM</t>
  </si>
  <si>
    <t>6.2.2</t>
  </si>
  <si>
    <t>6.2.3</t>
  </si>
  <si>
    <t>6.2.4</t>
  </si>
  <si>
    <t>TUBO PVC BRANCO P/ ESGOTO 200MM (8``) - INCL. CONEXÕES</t>
  </si>
  <si>
    <t>6.2.5</t>
  </si>
  <si>
    <t>CAIXA DE PASSAGEM COM TAMPA DE CONCRETO 50X50X50CM E SELADA - PADRÃO COELCE</t>
  </si>
  <si>
    <t>6.2.6</t>
  </si>
  <si>
    <t>CANALETA DE CONCRETO COM MEIA CANA D = 300MM.</t>
  </si>
  <si>
    <t>6.2.7</t>
  </si>
  <si>
    <t>GRELHA DE FERRO P/ CALHA EM PASSEIO (FORN. E ASSENTAMENTO)</t>
  </si>
  <si>
    <t>6.2.8</t>
  </si>
  <si>
    <t>BASE DE BRITA GRADUADA</t>
  </si>
  <si>
    <t>6.3</t>
  </si>
  <si>
    <t>ALAMBRADO</t>
  </si>
  <si>
    <t>6.3.1</t>
  </si>
  <si>
    <t>ALAMBRADO P/ QUADRAS ESPORTIVAS, COM TELA DE ARAME GALV., FIXADA EM QUADROS TUBOS AÇO GALV. H = 4,0 M</t>
  </si>
  <si>
    <t>7.0</t>
  </si>
  <si>
    <t>PISTA DE SKATE</t>
  </si>
  <si>
    <t>7.3</t>
  </si>
  <si>
    <t>REVESTIMENTO</t>
  </si>
  <si>
    <t>7.3.1</t>
  </si>
  <si>
    <t>PISO INDUSTRIAL COMPLETAMENTE EXECUTADO ESP. = 12MM (LASTRO, REGULARIZAÇÃO, POLIMENTO E ENCERAMENTO)</t>
  </si>
  <si>
    <t>7.3.2</t>
  </si>
  <si>
    <t>REBOCO DE PAREDES</t>
  </si>
  <si>
    <t>7.4</t>
  </si>
  <si>
    <t>PINTURA</t>
  </si>
  <si>
    <t>7.4.1</t>
  </si>
  <si>
    <t>APLICAÇÃO DE FUNDO SELADOR À BASE DE EPÓXI-50 MICRÔMETROS DE PELÍCULA FINAL SECA (UMA DEMÃO)</t>
  </si>
  <si>
    <t>7.4.2</t>
  </si>
  <si>
    <t>EMASSAMENTO EM PAREDE 2 DEMÃOS COM MASSA ACRÍLICA</t>
  </si>
  <si>
    <t>7.4.3</t>
  </si>
  <si>
    <t>LATEX ACRILICO 2 DEMÃOS EM PAREDES (S/ MASSA)</t>
  </si>
  <si>
    <t>7.5</t>
  </si>
  <si>
    <t>CONFINAMENTOS</t>
  </si>
  <si>
    <t>7.5.1</t>
  </si>
  <si>
    <t>EXECUÇÃO DE GUIA DE CONCRETO MOLDADA ``IN LOCO`` POR EXTRUSÃO(GUIA ALTA) COM SARJETA DE 0,45M COM ACA</t>
  </si>
  <si>
    <t>7.5.2</t>
  </si>
  <si>
    <t>GUARDA CORPO METÁLICO COM COLUNA 2", TUBOS DE 1 5/8" E 1 1/4", H=1,10M, COMPLETAMENTE EXECUTADO</t>
  </si>
  <si>
    <t>7.5.3</t>
  </si>
  <si>
    <t>CANTONEIRA AÇO GALVANIZADO 4`` X 4`` ESP.= 3/16``</t>
  </si>
  <si>
    <t>8.0</t>
  </si>
  <si>
    <t>PISTA DE SALTO</t>
  </si>
  <si>
    <t>8.1</t>
  </si>
  <si>
    <t>MOVIMENTO DE TERRA</t>
  </si>
  <si>
    <t>8.1.1</t>
  </si>
  <si>
    <t>ESCAVAÇÃO MECANIZADA EM CAMPO ABERTO EM SOLO DE 1ª CATEGORIA, PROFUNDIDADE ATÉ 2 M</t>
  </si>
  <si>
    <t>8.1.2</t>
  </si>
  <si>
    <t>8.1.3</t>
  </si>
  <si>
    <t>8.1.4</t>
  </si>
  <si>
    <t>COMPACTAÇÃO DE ATERRO COM PATRULHA MECANIZADA</t>
  </si>
  <si>
    <t>8.2</t>
  </si>
  <si>
    <t>GABARITO</t>
  </si>
  <si>
    <t>8.2.1</t>
  </si>
  <si>
    <t>LOCAÇÃO DE OBRA: EXECUÇÃO DE GABARITO</t>
  </si>
  <si>
    <t>8.3</t>
  </si>
  <si>
    <t>PISO</t>
  </si>
  <si>
    <t>8.3.1</t>
  </si>
  <si>
    <t>LASTRO DE CONCRETO ESP. = 6 CM</t>
  </si>
  <si>
    <t>8.3.2</t>
  </si>
  <si>
    <t>PISO CIMENTADO RÚSTICO COM JUNTA PLÁSTICA</t>
  </si>
  <si>
    <t>8.3.3</t>
  </si>
  <si>
    <t>ATERRO HIDRÁULICO, INCLUINDO CARGA E TRANSPORTE DA AREIA C/ DMT = 7KM E ESPALHAMENTO NIVELADO</t>
  </si>
  <si>
    <t>8.4</t>
  </si>
  <si>
    <t>CONFINAMETOS</t>
  </si>
  <si>
    <t>8.4.1</t>
  </si>
  <si>
    <t>9.0</t>
  </si>
  <si>
    <t>TOTÉM</t>
  </si>
  <si>
    <t>9.1</t>
  </si>
  <si>
    <t>9.1.1</t>
  </si>
  <si>
    <t>9.1.2</t>
  </si>
  <si>
    <t>9.1.3</t>
  </si>
  <si>
    <t>9.2</t>
  </si>
  <si>
    <t>9.2.1</t>
  </si>
  <si>
    <t>9.3</t>
  </si>
  <si>
    <t>9.3.1</t>
  </si>
  <si>
    <t>FORMA DE MADEIRIT RESINADA 12 MM P/ FUNDAÇÕES (REUTILIZAÇÃO 5 VEZES)</t>
  </si>
  <si>
    <t>9.3.2</t>
  </si>
  <si>
    <t>CONCRETO ESTRUTURAL P/ VIBRAÇÃO FCK 25 MPA</t>
  </si>
  <si>
    <t>9.3.3</t>
  </si>
  <si>
    <t>CONCRETO ESTRUTURAL P/ VIBRAÇÃO FCK 15 MPA</t>
  </si>
  <si>
    <t>9.3.4</t>
  </si>
  <si>
    <t>ARMADURA CA-50 MÉDIA D=6.3 A 10.0MM</t>
  </si>
  <si>
    <t>9.3.5</t>
  </si>
  <si>
    <t>REGULARIZAÇÃO DE SUPERFÍCIE HORIZONTAL E VERTICAL P/APLICAÇÃO DE DIFERENTES SIST. DE IMPERMEABILIZAÇÃO</t>
  </si>
  <si>
    <t>9.3.6</t>
  </si>
  <si>
    <t>LANÇAMENTO E APLICAÇÃO DE CONCRETO EM FUNDAÇÃO</t>
  </si>
  <si>
    <t>9.3.7</t>
  </si>
  <si>
    <t>BROCA DE CONCRETO ARMADO D=25CM (INCL. ESCAVAÇÃO)</t>
  </si>
  <si>
    <t>9.4</t>
  </si>
  <si>
    <t>9.4.1</t>
  </si>
  <si>
    <t>ALVENARIA DE PEDRA ARGAMASSADA, TRAÇO 1:3</t>
  </si>
  <si>
    <t>9.5</t>
  </si>
  <si>
    <t>9.5.1</t>
  </si>
  <si>
    <t>ESMALTE SINTÉTICO 2 DEMÃOS COM ZARCÃO EM SUPERFÍCIES DE FERRO (COR VERMELHA)</t>
  </si>
  <si>
    <t>9.5.2</t>
  </si>
  <si>
    <t>9.5.3</t>
  </si>
  <si>
    <t>TEXTURA ACRÍLICA 1 DEMÃO EM PAREDES</t>
  </si>
  <si>
    <t>10.0</t>
  </si>
  <si>
    <t>ÁREA DE CONVIVÊNCIA (ADMINISTRAÇÃO)</t>
  </si>
  <si>
    <t>10.1</t>
  </si>
  <si>
    <t>ESQUADRIAS</t>
  </si>
  <si>
    <t>10.1.1</t>
  </si>
  <si>
    <t>PORTA TIPO PARANÁ (60X210)CM COMPLETA</t>
  </si>
  <si>
    <t>10.1.2</t>
  </si>
  <si>
    <t>PORTA PARANÁ REVEST. COM CHAPA INOX N.26 DE L=40CM E PUXADOR INOX (NOS DOIS LADOS), P/WC DE DEFICIENTES</t>
  </si>
  <si>
    <t>10.1.3</t>
  </si>
  <si>
    <t>PORTA TIPO PARANÁ (160X210CM) COMPLETA</t>
  </si>
  <si>
    <t>10.1.4</t>
  </si>
  <si>
    <t>BOX EM ACRÍLICO C/ ESTRUTURA DE ALUMÍNIO ANODIZADO PRETO (FORNECIMENTO E MONTAGEM)</t>
  </si>
  <si>
    <t>10.1.5</t>
  </si>
  <si>
    <t>GRADE DE FERRO EM METALON</t>
  </si>
  <si>
    <t>10.1.6</t>
  </si>
  <si>
    <t>ALVENARIA DE ELEMENTO VAZADO DE CONCRETO (20X10X6CM) C/ AR. M2 127,44
CIMENTO E AREIA TRAÇO 1:3 ANTI-CHUVA</t>
  </si>
  <si>
    <t>10.2</t>
  </si>
  <si>
    <t>PISOS</t>
  </si>
  <si>
    <t>10.2.1</t>
  </si>
  <si>
    <t>PISO INDUSTRIAL ESP. = 12 MM, INCL. REGULARIZAÇÃO, POLIMENTO E ENCERAMENTO</t>
  </si>
  <si>
    <t>10.2.2</t>
  </si>
  <si>
    <t>SOLEIRA EM MÁRMORE LARG. = 15CM</t>
  </si>
  <si>
    <t>10.2.3</t>
  </si>
  <si>
    <t>CALÇADA RÚSTICA EM CONCRETO USINADO FCK=15,0MPA ESP. = 5CM ALISADO C/ DESEMPENADEIRA</t>
  </si>
  <si>
    <t>10.3</t>
  </si>
  <si>
    <t>PAREDES</t>
  </si>
  <si>
    <t>10.3.1</t>
  </si>
  <si>
    <t>REVESTIMENTO EM AZULEJO ASSENTADO COM ARGAMASSA INDUSTRIALIZADA (COM REJUNTAMENTO)</t>
  </si>
  <si>
    <t>10.4</t>
  </si>
  <si>
    <t>REVESTIMENTO DE FORROS</t>
  </si>
  <si>
    <t>10.4.1</t>
  </si>
  <si>
    <t>FORRO DE PVC (FORNECIMENTO E MONTAGEM)</t>
  </si>
  <si>
    <t>10.5</t>
  </si>
  <si>
    <t>10.5.1</t>
  </si>
  <si>
    <t>EMASSAMENTO DE ESQUADRIA DE MADEIRA COM MASSA CORRIDA COM DUAS DEMÃOS, PARA PINTURA A ÓLEO OU ESMALTE</t>
  </si>
  <si>
    <t>10.5.2</t>
  </si>
  <si>
    <t>ESMALTE 2 DEMÃOS EM SUPERFÍCIE DE MADEIRA</t>
  </si>
  <si>
    <t>10.5.3</t>
  </si>
  <si>
    <t>10.5.4</t>
  </si>
  <si>
    <t>EMASSAMENTO EM PAREDES 2 DEMÃOS COM MASSA DE PVA</t>
  </si>
  <si>
    <t>10.5.5</t>
  </si>
  <si>
    <t>LATEX PVA 2 DEMÃOS EM PAREDES (S/ MASSA)</t>
  </si>
  <si>
    <t>10.5.6</t>
  </si>
  <si>
    <t>EMASSAMENTO EM PAREDE EXTERNAS 2 DEMÃOS COM MASSA ACRÍLICA</t>
  </si>
  <si>
    <t>10.5.7</t>
  </si>
  <si>
    <t>PINTURA COM TINTA LÁTEX ACRÍLICO EM PAREDE EXTERNA COM DUAS DEMÃOS, SEM MASSA CORRIDA</t>
  </si>
  <si>
    <t>11.0</t>
  </si>
  <si>
    <t>GINÁSIO</t>
  </si>
  <si>
    <t>11.1</t>
  </si>
  <si>
    <t>METÁLICAS - ESTRUTURA/COBERTURA</t>
  </si>
  <si>
    <t>11.1.1</t>
  </si>
  <si>
    <t>ESTRUTURA METÁLICA (S/TELHA) P/ COBERTA (FORN. E MONTAGEM)</t>
  </si>
  <si>
    <t>11.1.2</t>
  </si>
  <si>
    <t>TELHA ALUMINIO ONDULADA E = 0,7MM</t>
  </si>
  <si>
    <t>11.1.3</t>
  </si>
  <si>
    <t>CUMEEIRA NORMAL DE FIBROCIMENTO EM TELHA ONDULADA</t>
  </si>
  <si>
    <t>11.1.4</t>
  </si>
  <si>
    <t>CALHA DE CHAPA GALVANIZADA/ZINCO 26 DESENVOLVIMENTO 50 CM</t>
  </si>
  <si>
    <t>11.1.5</t>
  </si>
  <si>
    <t>11.1.6</t>
  </si>
  <si>
    <t>CHAPA DE FERRO GALVANIZADO Nº 14</t>
  </si>
  <si>
    <t>11.2</t>
  </si>
  <si>
    <t>11.2.1</t>
  </si>
  <si>
    <t>11.2.2</t>
  </si>
  <si>
    <t>BRISE DE ÂNGULO FIXO COMPOSTO POR PAINÉIS LINEARES DE ALUMÍNIO (FORNECIMENTO E MONTAGEM)</t>
  </si>
  <si>
    <t>11.2.3</t>
  </si>
  <si>
    <t>11.2.4</t>
  </si>
  <si>
    <t>CHAPISCO DE BASE TRAÇO 1:3</t>
  </si>
  <si>
    <t>11.2.5</t>
  </si>
  <si>
    <t>EMBOÇO DE PAREDE</t>
  </si>
  <si>
    <t>11.3</t>
  </si>
  <si>
    <t>11.3.1</t>
  </si>
  <si>
    <t>11.3.2</t>
  </si>
  <si>
    <t>11.4</t>
  </si>
  <si>
    <t>ACESSÓRIOS</t>
  </si>
  <si>
    <t>11.4.1</t>
  </si>
  <si>
    <t>TABELA DE BASQUETE COM ESTRUTURA</t>
  </si>
  <si>
    <t>11.4.2</t>
  </si>
  <si>
    <t>TRAVE P/ FUTEBOL DE SALÃO COM REDE</t>
  </si>
  <si>
    <t>11.4.3</t>
  </si>
  <si>
    <t>POSTE P/ VOLLEYBOL C/ CATRACA (COLOCADO)</t>
  </si>
  <si>
    <t>11.5</t>
  </si>
  <si>
    <t>EQUIPAMENTOS E ACESSÓRIOS DE INCÊNDIO</t>
  </si>
  <si>
    <t>11.5.1</t>
  </si>
  <si>
    <t>EXTINTOR DE CO2 6KG - FORNECIMENTO E INSTALACAO</t>
  </si>
  <si>
    <t>11.5.2</t>
  </si>
  <si>
    <t>EXTINTOR DE AGUA PRESSURIZADA 10L - FORNECIMENTO E INSTALACAO</t>
  </si>
  <si>
    <t>11.5.3</t>
  </si>
  <si>
    <t>EXTINTOR DE PÓ QUÍMICO - 6 KG</t>
  </si>
  <si>
    <t>11.6</t>
  </si>
  <si>
    <t>11.6.1</t>
  </si>
  <si>
    <t>ESMALTE SINTÉTICO 2 DEMÃOS COM ZARCÃO EM SUPERFÍCIES DE FERRO</t>
  </si>
  <si>
    <t>11.6.2</t>
  </si>
  <si>
    <t>LATEX ACRILICO 2 DEMÃOS EM PAREDES (S/ MASSA) - P/ MURETA DO ALAMBRADO.</t>
  </si>
  <si>
    <t>11.6.3</t>
  </si>
  <si>
    <t>DEMARCAÇÃO DE QUADRA ESPORTIVA À BASE DE EMULSÃO ACRÍLICA</t>
  </si>
  <si>
    <t>12.0</t>
  </si>
  <si>
    <t>ARENA COM PALCO</t>
  </si>
  <si>
    <t>12.1</t>
  </si>
  <si>
    <t>12.1.1</t>
  </si>
  <si>
    <t>12.1.2</t>
  </si>
  <si>
    <t>12.1.3</t>
  </si>
  <si>
    <t>12.1.4</t>
  </si>
  <si>
    <t>ATERRO COM PEDRISCO, INCL. ESPALHAMENTO (COM AQUISIÇÃO)</t>
  </si>
  <si>
    <t>12.1.5</t>
  </si>
  <si>
    <t>COLCHÃO DE AREIA GROSSA C/ APILOAMENTO DE 30%</t>
  </si>
  <si>
    <t>12.2</t>
  </si>
  <si>
    <t>FUNDAÇÕES E ESTRUTURAS</t>
  </si>
  <si>
    <t>12.2.1</t>
  </si>
  <si>
    <t>12.3</t>
  </si>
  <si>
    <t>12.3.1</t>
  </si>
  <si>
    <t>PISO CIMENTADO LISO ESP. = 1,5 CM C/ JUNTA DE DILATAÇÃO (TRAÇO 1:4)</t>
  </si>
  <si>
    <t>12.4</t>
  </si>
  <si>
    <t>12.4.1</t>
  </si>
  <si>
    <t>12.5</t>
  </si>
  <si>
    <t>12.5.1</t>
  </si>
  <si>
    <t>PORTA PARANÁ REVEST.C/CHAPA INOX N.26,L=40CM(DOIS LADOS)E PUXADOR INTERNO INOX1``X45CM,WC DEFICIENTE</t>
  </si>
  <si>
    <t>12.5.2</t>
  </si>
  <si>
    <t>12.5.3</t>
  </si>
  <si>
    <t>12.6</t>
  </si>
  <si>
    <t>COBERTA</t>
  </si>
  <si>
    <t>12.6.1</t>
  </si>
  <si>
    <t>12.6.2</t>
  </si>
  <si>
    <t>TELHA DE ALUMÍNIO ONDULADA ESP.=0,70MM</t>
  </si>
  <si>
    <t>12.6.3</t>
  </si>
  <si>
    <t>12.7</t>
  </si>
  <si>
    <t>12.7.1</t>
  </si>
  <si>
    <t>12.7.2</t>
  </si>
  <si>
    <t>12.8</t>
  </si>
  <si>
    <t>TETO</t>
  </si>
  <si>
    <t>12.8.1</t>
  </si>
  <si>
    <t>EMASSAMENTO EM FORRO 2 DEMÃOS C/ MASSA DE PVA</t>
  </si>
  <si>
    <t>12.8.2</t>
  </si>
  <si>
    <t>LATEX PVA 2 DEMÃOS EM FORRO (S/ MASSA)</t>
  </si>
  <si>
    <t>12.9</t>
  </si>
  <si>
    <t>12.9.1</t>
  </si>
  <si>
    <t>12.9.2</t>
  </si>
  <si>
    <t>12.9.3</t>
  </si>
  <si>
    <t>12.9.4</t>
  </si>
  <si>
    <t>12.10</t>
  </si>
  <si>
    <t>12.10.1</t>
  </si>
  <si>
    <t>13.0</t>
  </si>
  <si>
    <t>QUADRA DE AREIA</t>
  </si>
  <si>
    <t>13.1</t>
  </si>
  <si>
    <t>13.1.1</t>
  </si>
  <si>
    <t>ESCAVAÇÃO MEC. EM CAMPO ABERTO-SOLO DE 1ª CAT., PROF. ATÉ 2 M</t>
  </si>
  <si>
    <t>13.1.2</t>
  </si>
  <si>
    <t>13.1.3</t>
  </si>
  <si>
    <t>13.1.4</t>
  </si>
  <si>
    <t>COLCHÃO COM MISTURA DE PIÇARRA E AREIA DO MORRO NO TRAÇO 1:1 INCL. ESPALHAMENTO</t>
  </si>
  <si>
    <t>13.1.5</t>
  </si>
  <si>
    <t>13.1.6</t>
  </si>
  <si>
    <t>13.1.7</t>
  </si>
  <si>
    <t>AQUISIÇÃO,CARGA,TRANSP. ATÉ 15KM,DESCARGA E ASSENT. DE TUBOS/CONEXÕES EM PVC RÍGIDO OCRE JE DN 150MM</t>
  </si>
  <si>
    <t>13.2</t>
  </si>
  <si>
    <t>13.2.1</t>
  </si>
  <si>
    <t>13.3</t>
  </si>
  <si>
    <t>13.3.1</t>
  </si>
  <si>
    <t>ALAMBRADO P/ QUADRAS ESPORTIVAS, COM TELA DE ARAME GALV.,
FIXADA EM QUADROS TUBOS AÇO GALV. H = 4,0 M</t>
  </si>
  <si>
    <t>13.4</t>
  </si>
  <si>
    <t>GUIAS</t>
  </si>
  <si>
    <t>13.4.1</t>
  </si>
  <si>
    <t>14.0</t>
  </si>
  <si>
    <t>PISTA DE CAMINHADA</t>
  </si>
  <si>
    <t>14.1</t>
  </si>
  <si>
    <t>14.1.1</t>
  </si>
  <si>
    <t>PISO EM BLOKET ARTICULADO SOBRE COLCHÃO DE PÓ DE PEDRA - E = 4,5 CM P/ PASSEIO</t>
  </si>
  <si>
    <t>14.2</t>
  </si>
  <si>
    <t>14.2.1</t>
  </si>
  <si>
    <t>15.0</t>
  </si>
  <si>
    <t>IMPLANTAÇÃO</t>
  </si>
  <si>
    <t>15.1</t>
  </si>
  <si>
    <t>15.1.1</t>
  </si>
  <si>
    <t>CARGA MANUAL DE ENTULHO EM CAMINHAO BASCULANTE 6 M3</t>
  </si>
  <si>
    <t>15.1.2</t>
  </si>
  <si>
    <t>TRANSPORTE DE MATERIAL - BOTA-FORA, D.M.T.= 6,0 KM</t>
  </si>
  <si>
    <t>15.1.3</t>
  </si>
  <si>
    <t>ESCAVACAO MECANICA DE MATERIAL 1A. CATEGORIA, PROVENIENTE DE CORTE DESUBLEITO (C/TRATOR ESTEIRAS 160HP)</t>
  </si>
  <si>
    <t>15.2</t>
  </si>
  <si>
    <t>ATERRO,REATERRO E COMPACTAÇÃO</t>
  </si>
  <si>
    <t>15.2.1</t>
  </si>
  <si>
    <t>ATERRO C/ MATERIAL ARENOSO, INCLUSIVE ESPALHAMENTO E
ADENSAMENTO (C/ AQUISIÇÃO)</t>
  </si>
  <si>
    <t>15.3</t>
  </si>
  <si>
    <t>15.3.1</t>
  </si>
  <si>
    <t>PISO TÁTIL DIRECIONAL EM PLACAS PRÉ-MOLDADAS DE 5MPa.</t>
  </si>
  <si>
    <t>15.3.2</t>
  </si>
  <si>
    <t>PAVIMENTACAO EM BLOCOS INTERTRAVADOS DE CONCRETO, ESPESSURA 8CM, FCK 35MPA, ASSENTADOS SOBRE COLCHAO DE AREIA.</t>
  </si>
  <si>
    <t>15.3.3</t>
  </si>
  <si>
    <t>LASTRO DE CONCRETO TRACO 1:3:5, ESPESSURA 5CM, PREPARO MECANICO</t>
  </si>
  <si>
    <t>15.3.4</t>
  </si>
  <si>
    <t>15.4</t>
  </si>
  <si>
    <t>TUBOS E CONEXÕES</t>
  </si>
  <si>
    <t>15.4.1</t>
  </si>
  <si>
    <t>TUBO DE PVC REFORÇADO SÉRIE R, COM PONTA E BOLSA PARA JUNTA ELÁSTICA D=100mm</t>
  </si>
  <si>
    <t>15.5</t>
  </si>
  <si>
    <t>CAIXAS / ACESSÓRIOS</t>
  </si>
  <si>
    <t>15.5.1</t>
  </si>
  <si>
    <t>15.5.2</t>
  </si>
  <si>
    <t>CAIXA DE PASSAGEM METÁLICA 500X500X120MM</t>
  </si>
  <si>
    <t>15.6</t>
  </si>
  <si>
    <t>CABEAMENTO ESTRUTURADO/CFTV</t>
  </si>
  <si>
    <t>15.6.1</t>
  </si>
  <si>
    <t>15.6.2</t>
  </si>
  <si>
    <t>15.6.3</t>
  </si>
  <si>
    <t>ELETRODUTO DE PVC RÍGIDO COM ROSCA Ø 1", INCL. COM ACESSÓRIOS DE FIXAÇÃO .</t>
  </si>
  <si>
    <t>15.7</t>
  </si>
  <si>
    <t>CABOS E ACESSÓRIOS</t>
  </si>
  <si>
    <t>15.7.1</t>
  </si>
  <si>
    <t>CABO DE FIBRAS ÓPTICAS PARA 10Gb/s TIPO MONOMODO 09/125um COM 4 FIBRAS</t>
  </si>
  <si>
    <t>15.7.2</t>
  </si>
  <si>
    <t>CABO TELEFONICO CI 50-50</t>
  </si>
  <si>
    <t>15.7.3</t>
  </si>
  <si>
    <t>CABO DE COBRE NU 6MM2 - FORNECIMENTO E INSTALACAO</t>
  </si>
  <si>
    <t>15.8</t>
  </si>
  <si>
    <t>EQUIPAMENTOS PASSIVOS</t>
  </si>
  <si>
    <t>15.8.1</t>
  </si>
  <si>
    <t>ORGANIZADOR DE CABOS HORIZONTAIS COM ANÉIS (1U), FORNECIMENTO</t>
  </si>
  <si>
    <t>15.8.2</t>
  </si>
  <si>
    <t>SWITCH 24 PORTAS ETHERNET COM POE RJ-45, FORNECIMENTO</t>
  </si>
  <si>
    <t>15.8.3</t>
  </si>
  <si>
    <t>RÉGUA DE TOMADAS ELÉTRICAS, COM 08 TOMADAS, PADRÃO RACK 19"</t>
  </si>
  <si>
    <t>15.8.4</t>
  </si>
  <si>
    <t>PATCH CABLE IDC/RJ45 CAT. 6 VM 2,5M</t>
  </si>
  <si>
    <t>15.8.5</t>
  </si>
  <si>
    <t>PATCH CABLE EXTRA-FLEXÍVEL RJ-45/RJ-45 DE 1,50m</t>
  </si>
  <si>
    <t>15.8.6</t>
  </si>
  <si>
    <t>PATH PANEL 24 PORTAS CAT 6E</t>
  </si>
  <si>
    <t>15.8.7</t>
  </si>
  <si>
    <t>MINI CÂMERA DE VÍDEO CCD 420L COLOR DAY/NIGHT FONTE 12V 500MA - INSTALADA E PROGRAMADA</t>
  </si>
  <si>
    <t>15.8.8</t>
  </si>
  <si>
    <t>PAINEL DE DISTRIBUIÇÃO DC P/ 24 CÂMERAS</t>
  </si>
  <si>
    <t>15.8.9</t>
  </si>
  <si>
    <t>GRAVADOR DVR STANDALONE 16CANAIS TCP/IP 480/480FPS PTZ, HD 1TB, SAÍDAS VÍDEO VGA E SPOT, WEB BROWSER</t>
  </si>
  <si>
    <t>15.8.10</t>
  </si>
  <si>
    <t>RACK FECHADO 12 US, 570mm, PROFUNDIDADE PADRÃO 19"</t>
  </si>
  <si>
    <t>15.8.11</t>
  </si>
  <si>
    <t>FORNECIMENTO E INSTALAÇÃO DE CONVERSOR DE MIDIA MC100CM UTP/FIBRA OPTICA.</t>
  </si>
  <si>
    <t>15.9</t>
  </si>
  <si>
    <t>15.9.1</t>
  </si>
  <si>
    <t>CAIXA METÁLICA 60X60X12CM - FORNECIMENTO E INSTALAÇÃO</t>
  </si>
  <si>
    <t>15.9.2</t>
  </si>
  <si>
    <t>CAIXA DE PASSAGEM EM ALVENARIA - 1 TIJOLO 40X40X60CM COM TAMPA EM CONCRETO ARMADO</t>
  </si>
  <si>
    <t>16.0</t>
  </si>
  <si>
    <t>NOVA ADMINISTRAÇÃO</t>
  </si>
  <si>
    <t>16.1</t>
  </si>
  <si>
    <t>DEMOLIÇÕES E RETIRADAS</t>
  </si>
  <si>
    <t>16.1.1</t>
  </si>
  <si>
    <t>RETIRADA DE COMBOGÓ</t>
  </si>
  <si>
    <t>16.1.2</t>
  </si>
  <si>
    <t>DEMOLICAO DE ALVENARIA DE TIJOLOS FURADOS S/REAPROVEITAMENTO</t>
  </si>
  <si>
    <t>16.2</t>
  </si>
  <si>
    <t>16.2.1</t>
  </si>
  <si>
    <t>16.2.2</t>
  </si>
  <si>
    <t>16.3</t>
  </si>
  <si>
    <t>VERGAS E CHAPIM</t>
  </si>
  <si>
    <t>16.3.1</t>
  </si>
  <si>
    <t>VERGAS DE CONCRETO ARMADO PARA ALVENARIA COM APROVEITAMENTO DA MADEIRA POR 10 VEZES</t>
  </si>
  <si>
    <t>16.4</t>
  </si>
  <si>
    <t>PAINÉIS</t>
  </si>
  <si>
    <t>16.4.1</t>
  </si>
  <si>
    <t>PAREDE DE GESSO ACARTONADO, DRY-WALL D 73/48/60 2 ST 12,5MM SISTEMAS LAFARGE GYPSUM (OU SIMILAR)</t>
  </si>
  <si>
    <t>16.5</t>
  </si>
  <si>
    <t>REVESTIMENTOS INTERNOS</t>
  </si>
  <si>
    <t>16.5.1</t>
  </si>
  <si>
    <t>16.5.2</t>
  </si>
  <si>
    <t>16.5.3</t>
  </si>
  <si>
    <t>EMASSAMENTO COM MASSA ACRILICA PARA AMBIENTES INTERNOS/EXTERNOS, DUAS DEMAOS</t>
  </si>
  <si>
    <t>16.5.4</t>
  </si>
  <si>
    <t>EMBOCO PAULISTA (MASSA UNICA) TRACO 1:2:8 (CIMENTO, CAL E AREIA), ESPESSURA 2,0CM, PREPARO MECANICO</t>
  </si>
  <si>
    <t>16.6</t>
  </si>
  <si>
    <t>REVESTIMENTOS EXTERNOS</t>
  </si>
  <si>
    <t>16.6.1</t>
  </si>
  <si>
    <t>16.6.2</t>
  </si>
  <si>
    <t>16.6.3</t>
  </si>
  <si>
    <t>16.6.4</t>
  </si>
  <si>
    <t>16.7</t>
  </si>
  <si>
    <t>16.7.1</t>
  </si>
  <si>
    <t>PORTA TIPO PARANÁ (100X210)CM COMPLETA</t>
  </si>
  <si>
    <t>16.8</t>
  </si>
  <si>
    <t>INSTALAÇÕES ELÉTRICAS</t>
  </si>
  <si>
    <t>16.8.1</t>
  </si>
  <si>
    <t>ELETRODUTO DE PVC RIGIDO ROSCAVEL, INCLUSIVE CONEXOES D= 25 MM (3/4")</t>
  </si>
  <si>
    <t>16.9</t>
  </si>
  <si>
    <t>CABEAMENTO GERAL</t>
  </si>
  <si>
    <t>16.9.1</t>
  </si>
  <si>
    <t>CABO DE COBRE ISOLADO PVC RESISTENTE A CHAMA 450/750 V 2,5 MM2 FORNECIMENTO E INSTALACAO</t>
  </si>
  <si>
    <t>16.10</t>
  </si>
  <si>
    <t>INTERRUPTORES/TOMADAS/ESPELHOS</t>
  </si>
  <si>
    <t>16.10.1</t>
  </si>
  <si>
    <t>TOMADA 2P+T 15A EM CAIXA 4x2"- 250V - FORNECIMENTO E INSTALACAO</t>
  </si>
  <si>
    <t>16.10.2</t>
  </si>
  <si>
    <t>TOMADA 2P+T PARA COMPUTADOR NO PISO</t>
  </si>
  <si>
    <t>16.10.3</t>
  </si>
  <si>
    <t>INTERRUPTOR SIMPLES EM CAIXA 4x2" DE PVC - 1 TECLA - FORNECIMENTO E INSTALACAO</t>
  </si>
  <si>
    <t>16.10.4</t>
  </si>
  <si>
    <t>INTERRUPTOR SIMPLES EM CAIXA 4x2" DE PVC- 2 TECLAS - FORNECIMENTO E INSTALACAO</t>
  </si>
  <si>
    <t>16.10.5</t>
  </si>
  <si>
    <t>INTERRUPTOR SIMPLES EM CAIXA 4x2" DE PVC- 3 TECLAS - FORNECIMENTO E INSTALACAO</t>
  </si>
  <si>
    <t>16.11</t>
  </si>
  <si>
    <t>LUMINÁRIAS INTERNAS / EXTERNAS / ACESSÓRIOS</t>
  </si>
  <si>
    <t>16.11.1</t>
  </si>
  <si>
    <t>16.11.2</t>
  </si>
  <si>
    <t>LUMINARIA TIPO CALHA DE SOBREPOR FLUORESCENTE COMPLETA 1 LAMPADA DE 16W</t>
  </si>
  <si>
    <t>16.11.3</t>
  </si>
  <si>
    <t>LUMINARIA TIPO CALHA DE SOBREPOR FLUORESCENTE COMPLETA 2 LAMPADAS DE 32W</t>
  </si>
  <si>
    <t>16.12</t>
  </si>
  <si>
    <t>16.12.1</t>
  </si>
  <si>
    <t>CAIXA OCTOGONAL EM PVC FUNDO MÓVEL 4X4"</t>
  </si>
  <si>
    <t>16.13</t>
  </si>
  <si>
    <t>QUADROS ELÉTRICOS - QF-CFTV</t>
  </si>
  <si>
    <t>16.13.1</t>
  </si>
  <si>
    <t>16.13.2</t>
  </si>
  <si>
    <t>MINI DISJUNTOR MONOPOLAR 25A 5KA CURVA C</t>
  </si>
  <si>
    <t>16.13.3</t>
  </si>
  <si>
    <t>QUADRO DE DISTRIBUICAO DE ENERGIA EM ACO GALVANIZADO, PARA 6 DISJUNTORES TERMOMAGNETICOS MONOPOLARES, COM BARRAMENTO MONOFASICO - FORNECIMENTO E INSTALACAO</t>
  </si>
  <si>
    <t>16.14</t>
  </si>
  <si>
    <t>QGLF-ADM-PRAÇA</t>
  </si>
  <si>
    <t>16.14.1</t>
  </si>
  <si>
    <t>DISJUNTOR MONOPOLAR EM QUADRO DE DISTRIBUIÇÃO 20A</t>
  </si>
  <si>
    <t>16.14.2</t>
  </si>
  <si>
    <t>16.14.3</t>
  </si>
  <si>
    <t>MINI DISJUNTOR TRIPOLAR 32A 5KA CURVA C</t>
  </si>
  <si>
    <t>16.15</t>
  </si>
  <si>
    <t>QF-LABORATÓRIO</t>
  </si>
  <si>
    <t>16.15.1</t>
  </si>
  <si>
    <t>16.15.2</t>
  </si>
  <si>
    <t>16.15.3</t>
  </si>
  <si>
    <t>16.16</t>
  </si>
  <si>
    <t>16.16.1</t>
  </si>
  <si>
    <t>ELETRODUTO PVC ROSC. D=25MM (3/4``)</t>
  </si>
  <si>
    <t>16.16.2</t>
  </si>
  <si>
    <t>ELETRODUTO EM PEAD, PRETO, CORRUGADO FLEXÍVEL D=2"</t>
  </si>
  <si>
    <t>16.16.3</t>
  </si>
  <si>
    <t>16.17</t>
  </si>
  <si>
    <t>16.17.1</t>
  </si>
  <si>
    <t>CABO LÓGICO UTP (10MPBS) 4 PARES</t>
  </si>
  <si>
    <t>16.18</t>
  </si>
  <si>
    <t>16.18.1</t>
  </si>
  <si>
    <t>16.18.2</t>
  </si>
  <si>
    <t>16.18.3</t>
  </si>
  <si>
    <t>16.18.4</t>
  </si>
  <si>
    <t>16.18.5</t>
  </si>
  <si>
    <t>16.18.6</t>
  </si>
  <si>
    <t>16.18.7</t>
  </si>
  <si>
    <t>BLOCO 110 IDC-10PARES</t>
  </si>
  <si>
    <t>16.18.8</t>
  </si>
  <si>
    <t>RACK FECHADO P/ GABINETE 12 X 19"</t>
  </si>
  <si>
    <t>16.19</t>
  </si>
  <si>
    <t>16.19.1</t>
  </si>
  <si>
    <t>16.19.2</t>
  </si>
  <si>
    <t>QUADRO DE DISTRIBUIÇÃO PADRÃO TELEMAR 600X600X120MM</t>
  </si>
  <si>
    <t>16.19.3</t>
  </si>
  <si>
    <t>SOLDA EXOTÉRMICA P/ CABO DE COBRE</t>
  </si>
  <si>
    <t>16.19.4</t>
  </si>
  <si>
    <t>HASTE DE TERRA COBREADA TIPO COPPERWELD 5/8"x2,40m C/CAIXA DE INSPEÇÃO TIPO SOLO EM CIMENTO AGREGADO COM TAMPA DE FERRO FUNDIDO REF.:TEL-513 E TEL-536, DA TERMOTÉCNICA OU EQ. TÉCNICO.</t>
  </si>
  <si>
    <t>16.19.5</t>
  </si>
  <si>
    <t>CAIXA ENTERRADA PARA INSTALACOES TELEFONICAS TIPO R3 1,30X1,20X1,20M E M BLOCOS DE CONCRETO ESTRUTURAL</t>
  </si>
  <si>
    <t>16.19.6</t>
  </si>
  <si>
    <t>CAIXA PADRÃO TELEBRÁS Nº 4 (600X600X120MM) LÓGICA</t>
  </si>
  <si>
    <t>16.20</t>
  </si>
  <si>
    <t>TOMADAS</t>
  </si>
  <si>
    <t>16.20.1</t>
  </si>
  <si>
    <t>PONTO LÓGICO COM 2 TOMADAS COM CONECTOR RJ 45 (EMBUTIDAS NA PAREDE OU APARENTE)</t>
  </si>
  <si>
    <t>16.21</t>
  </si>
  <si>
    <t>SERVIÇOS DIVERSOS</t>
  </si>
  <si>
    <t>16.21.1</t>
  </si>
  <si>
    <t>TELA DE ARAME GALVANIZADO MALHA 2`` P/ ALAMBRADOS EM ESTRUTURA EXISTENTE</t>
  </si>
  <si>
    <t>17.0</t>
  </si>
  <si>
    <t>AMPLIAÇÃO DO ANFITEATRO</t>
  </si>
  <si>
    <t>17.1</t>
  </si>
  <si>
    <t>17.1.1</t>
  </si>
  <si>
    <t>DEMOLICAO DE CONCRETO SIMPLES</t>
  </si>
  <si>
    <t>17.1.2</t>
  </si>
  <si>
    <t>17.2</t>
  </si>
  <si>
    <t>17.2.1</t>
  </si>
  <si>
    <t>17.2.2</t>
  </si>
  <si>
    <t>17.2.3</t>
  </si>
  <si>
    <t>ATERRO COM AREIA VERMELHA E COMPACTAÇÃO MANUAL S/ CONTROLE (COM AQUISIÇÃO)</t>
  </si>
  <si>
    <t>17.3</t>
  </si>
  <si>
    <t>CONCRETO</t>
  </si>
  <si>
    <t>17.3.1</t>
  </si>
  <si>
    <t>CONCRETO ESTRUTURAL FCK=25MPA, VIRADO EM BETONEIRA, NA OBRA, SEM LANÇAMENTO</t>
  </si>
  <si>
    <t>17.4</t>
  </si>
  <si>
    <t>FÔRMAS</t>
  </si>
  <si>
    <t>17.4.1</t>
  </si>
  <si>
    <t>17.5</t>
  </si>
  <si>
    <t>ARMADURA</t>
  </si>
  <si>
    <t>17.5.1</t>
  </si>
  <si>
    <t>FORNECIMENTO E INSTALAÇÃO DE TELA AÇO SOLDADA CA-60, Q-196, MALHA 10X10CM, FERRO 5.0MM (3,11 KG/M2), PAINEL 2,45X6,0M, TELCON OU S IMILAR</t>
  </si>
  <si>
    <t>17.5.2</t>
  </si>
  <si>
    <t>ARMACAO ACO CA-50, DIAM. 6,3 (1/4) À 12,5MM(1/2) - FORNECIMENTO/ CORTE(PERDA DE 10%) / DOBRA / COLOCAÇÃO.</t>
  </si>
  <si>
    <t>17.6</t>
  </si>
  <si>
    <t>ALVENARIAS</t>
  </si>
  <si>
    <t>17.6.1</t>
  </si>
  <si>
    <t>ALVENARIA EM TIJOLO CERAMICO FURADO 10X20X20CM, 1/2 VEZ, ASSENTADO EMARGAMASSA TRACO 1:4 (CIMENTO E AREIA),E=1CM</t>
  </si>
  <si>
    <t>17.6.2</t>
  </si>
  <si>
    <t>ALVENARIA DE BLOCO CERÂMICO ESTRUTURAL 14X19X39CM</t>
  </si>
  <si>
    <t>17.7</t>
  </si>
  <si>
    <t>17.7.1</t>
  </si>
  <si>
    <t>17.7.2</t>
  </si>
  <si>
    <t>17.8</t>
  </si>
  <si>
    <t>17.8.1</t>
  </si>
  <si>
    <t>PINTURA LATEX ACRILICA AMBIENTES INTERNOS/EXTERNOS, DUAS DEMAOS</t>
  </si>
  <si>
    <t>17.9</t>
  </si>
  <si>
    <t>17.9.1</t>
  </si>
  <si>
    <t>CORRIMÃO EM TUBO DE AÇO GALVANIZADO DIAM. = 2``</t>
  </si>
  <si>
    <t>18.0</t>
  </si>
  <si>
    <t>QUIÓSQUE</t>
  </si>
  <si>
    <t>18.1</t>
  </si>
  <si>
    <t>18.1.1</t>
  </si>
  <si>
    <t xml:space="preserve">CARGA MANUAL DE ENTULHO EM CAMINHAO BASCULANTE </t>
  </si>
  <si>
    <t>18.1.2</t>
  </si>
  <si>
    <t>18.1.3</t>
  </si>
  <si>
    <t>ESCAVACAO MANUAL EM SOLO-PROF. ATE 1,50 M</t>
  </si>
  <si>
    <t>18.2</t>
  </si>
  <si>
    <t>18.2.1</t>
  </si>
  <si>
    <t>APILOAMENTO PISO/FUNDO VALA C/MACO 30KG</t>
  </si>
  <si>
    <t>18.3</t>
  </si>
  <si>
    <t>FUNDAÇÕES</t>
  </si>
  <si>
    <t>18.3.1</t>
  </si>
  <si>
    <t>CINTA DE IMPERMEABILIZAÇÃO COMPLETAMENTE EXECUTADA</t>
  </si>
  <si>
    <t>18.3.2</t>
  </si>
  <si>
    <t>CINTA DE AMARRACAO COMPLETA, CONCRETO, FERRAGEM E FÔRMA.</t>
  </si>
  <si>
    <t>18.3.3</t>
  </si>
  <si>
    <t>18.4</t>
  </si>
  <si>
    <t>18.4.1</t>
  </si>
  <si>
    <t>LAJE VOLTERRANA P/ FORRO</t>
  </si>
  <si>
    <t>18.5</t>
  </si>
  <si>
    <t>18.5.1</t>
  </si>
  <si>
    <t>VERGA RETA DE CONCRETO ARMADO</t>
  </si>
  <si>
    <t>18.5.2</t>
  </si>
  <si>
    <t>18.6</t>
  </si>
  <si>
    <t>ESTRUTURA DE COBERTA</t>
  </si>
  <si>
    <t>18.6.1</t>
  </si>
  <si>
    <t>ESTRUTURA MADEIRA P/ TELHA CERÂMICA</t>
  </si>
  <si>
    <t>18.7</t>
  </si>
  <si>
    <t>18.7.1</t>
  </si>
  <si>
    <t>TELHA CERÂMICA COLONIAL OU PAULISTA, INCLUSIVE EMBOÇAMENTO</t>
  </si>
  <si>
    <t>18.8</t>
  </si>
  <si>
    <t>OUTROS ELEMENTOS DE COBERTA</t>
  </si>
  <si>
    <t>18.8.1</t>
  </si>
  <si>
    <t>CUMEEIRA COM TELHA CERAMICA EMBOCADA COM ARGAMASSA TRACO 1:2:8 (CIMENTO, CAL HIDRATADA E AREIA)</t>
  </si>
  <si>
    <t>18.9</t>
  </si>
  <si>
    <t>18.9.1</t>
  </si>
  <si>
    <t>18.9.2</t>
  </si>
  <si>
    <t>REJUNTAMENTO C/ ARG. PRÉ-FABRICADA, JUNTA ATÉ 2MM EM CERÂMICA, ATÉ 30X30 CM (900 CM²) (PAREDE/PISO)</t>
  </si>
  <si>
    <t>18.9.3</t>
  </si>
  <si>
    <t>REVESTIMENTO EM CERÂMICA DE 1ª QUALIDADE 30X30 CM ASSENT. COM ARGAM. DE CIMENTO E AREIA (COM REJUNTAMENTO)</t>
  </si>
  <si>
    <t>18.9.4</t>
  </si>
  <si>
    <t>LONA PLASTICA PRETA, ESPESSURA 150 MICRAS - FORNECIMENTO E COLOCAÇÃO</t>
  </si>
  <si>
    <t>18.9.5</t>
  </si>
  <si>
    <t>18.10</t>
  </si>
  <si>
    <t>REVESTIMENTOS DE PAREDE</t>
  </si>
  <si>
    <t>18.10.1</t>
  </si>
  <si>
    <t>18.10.2</t>
  </si>
  <si>
    <t>REJUNTAMENTO P/ REVESTIMENTO CERÂMICO COMARGAMASSA PRÉ- FABRICADA - ESP.=3MM</t>
  </si>
  <si>
    <t>18.10.3</t>
  </si>
  <si>
    <t>18.10.4</t>
  </si>
  <si>
    <t>EMBOCO TRACO 1:2:8 (CIMENTO, CAL E AREIA), ESPESSURA 2,0CM, PREPARO MECANICO</t>
  </si>
  <si>
    <t>18.10.5</t>
  </si>
  <si>
    <t>18.10.6</t>
  </si>
  <si>
    <t>18.10.7</t>
  </si>
  <si>
    <t>18.11</t>
  </si>
  <si>
    <t>REVESTIMENTO DE TETO / FORROS</t>
  </si>
  <si>
    <t>18.11.1</t>
  </si>
  <si>
    <t>FORRO DE GESSO ACARTONADO TIPO F.G.A. ARAMADO (FORN. E MONTAGEM)</t>
  </si>
  <si>
    <t>18.11.2</t>
  </si>
  <si>
    <t>CHAPISCO DE LAJE COM ARGAMASSA DE CIMENTO E AREIA</t>
  </si>
  <si>
    <t>18.11.3</t>
  </si>
  <si>
    <t>18.11.4</t>
  </si>
  <si>
    <t>EMASSAMENTO COM MASSA LATEX PVA PARA AMBIENTES INTERNOS, DUAS DEMAOS</t>
  </si>
  <si>
    <t>18.11.5</t>
  </si>
  <si>
    <t>18.12</t>
  </si>
  <si>
    <t>SOLEIRAS E RODAPÉS</t>
  </si>
  <si>
    <t>18.12.1</t>
  </si>
  <si>
    <t>SOLEIRA EM GRANITO LARG. = 15CM</t>
  </si>
  <si>
    <t>18.13</t>
  </si>
  <si>
    <t>18.13.1</t>
  </si>
  <si>
    <t>PISO DE CONCRETO MOLDADO "IN LOCO" fck = 15 Mpa, ESPESSURA = 8 CM - ACABAMENTO MANUAL</t>
  </si>
  <si>
    <t>18.13.2</t>
  </si>
  <si>
    <t>PERFIL DE ALUMÍNIO NATURAL EM "L" DE 1" X 1" X 1/8"</t>
  </si>
  <si>
    <t>18.13.3</t>
  </si>
  <si>
    <t>SANCA/RODATETO DE GESSO ACARTONADO (FORN. E MONTAGEM)</t>
  </si>
  <si>
    <t>18.13.4</t>
  </si>
  <si>
    <t>18.13.5</t>
  </si>
  <si>
    <t>18.13.6</t>
  </si>
  <si>
    <t>18.13.7</t>
  </si>
  <si>
    <t>18.13.8</t>
  </si>
  <si>
    <t>18.14</t>
  </si>
  <si>
    <t>18.14.1</t>
  </si>
  <si>
    <t>PORTA TIPO PARANÁ (0,60 X 2,10 M), COMPLETA</t>
  </si>
  <si>
    <t>18.14.2</t>
  </si>
  <si>
    <t>PORTA TIPO PARANÁ (0,80 X 2,10 M), COMPLETA</t>
  </si>
  <si>
    <t>18.15.1</t>
  </si>
  <si>
    <t>PORTA DE AÇO DE ENROLAR COM FECHADURA</t>
  </si>
  <si>
    <t>18.16</t>
  </si>
  <si>
    <t>LOUÇAS, METÁIS E ACESSÓRIOS</t>
  </si>
  <si>
    <t>18.16.1</t>
  </si>
  <si>
    <t>CUBA DE LOUÇA DE SOBREPOR COMPLETA COM TORNEIRA CROMADA E ACESSÓRIOS CROMADOS</t>
  </si>
  <si>
    <t>18.17</t>
  </si>
  <si>
    <t>BANCADAS</t>
  </si>
  <si>
    <t>18.17.1</t>
  </si>
  <si>
    <t>BANCADA EM GRANITO VERDE UBATUBA (OU OUTRAS CORES) ESP.=2CM
P/ CUBAS</t>
  </si>
  <si>
    <t>18.18</t>
  </si>
  <si>
    <t>18.18.1</t>
  </si>
  <si>
    <t>ENVELOPE DE CONCRETO P/ PROTEÇÃO DE TUBO PVC ENTERRADO</t>
  </si>
  <si>
    <t>18.18.2</t>
  </si>
  <si>
    <t>RASGO EM ALVENARIA PARA TUBULAÇÃO D=32MM (1 1/4`) A 50MM (2``)</t>
  </si>
  <si>
    <t>18.18.3</t>
  </si>
  <si>
    <t>ENCHIMENTO DE RASGO COM ARGAMASSA MISTA PARA TUBULAÇÃO
D=32MM (1 1/4`) A 50MM (2`)</t>
  </si>
  <si>
    <t>18.18.4</t>
  </si>
  <si>
    <t>TUBO PVC SOLDÁVEL MARROM INCL. CONEXÕES D=25MM (3/4``)</t>
  </si>
  <si>
    <t>18.18.5</t>
  </si>
  <si>
    <t>TUBO PVC SOLDÁVEL MARROM INCL. CONEXÕES D=32MM (1``)</t>
  </si>
  <si>
    <t>18.19</t>
  </si>
  <si>
    <t>ACESSÓRIOS / REGISTROS E VÁLVULAS</t>
  </si>
  <si>
    <t>18.19.1</t>
  </si>
  <si>
    <t>HIDRÔMETRO TM Q=3M³/H X 3/4" X 190MM, CL. B(H)/A(V), PADRÃO CAGECE - COMPLETO</t>
  </si>
  <si>
    <t>18.19.2</t>
  </si>
  <si>
    <t>REGISTRO DE GAVETA COM CANOPLA CROMADA D=20MM (3/4``)</t>
  </si>
  <si>
    <t>18.19.3</t>
  </si>
  <si>
    <t>REGISTRO DE GAVETA BRUTO D=25MM (1``)</t>
  </si>
  <si>
    <t>18.19.4</t>
  </si>
  <si>
    <t>REGISTRO DE GAVETA BRUTO D=20MM (3/4``)</t>
  </si>
  <si>
    <t>18.19.5</t>
  </si>
  <si>
    <t>TORNEIRA P/ JARDIM 3/4``</t>
  </si>
  <si>
    <t>18.19.6</t>
  </si>
  <si>
    <t>TORNEIRA DE BOIA D=20MM (3/4``)</t>
  </si>
  <si>
    <t>18.20</t>
  </si>
  <si>
    <t>18.20.1</t>
  </si>
  <si>
    <t>ENVELOPE DE CONCRETO P/PROTEÇÃO DE TUBO ENTERRADO</t>
  </si>
  <si>
    <t>18.20.2</t>
  </si>
  <si>
    <t>TUBO PVC BRANCO P/ ESGOTO D=50MM (2`` ) - JUNTA COM ANEIS - INCL.
CONEXÕES</t>
  </si>
  <si>
    <t>18.20.3</t>
  </si>
  <si>
    <t>TUBO PVC BRANCO P/ ESGOTO 100MM - JUNTA COM ANEIS - INCL.
CONEXÕES</t>
  </si>
  <si>
    <t>18.21</t>
  </si>
  <si>
    <t>18.21.1</t>
  </si>
  <si>
    <t>CAIXA DE GORDURA/SABÃO EM ALVENARIA</t>
  </si>
  <si>
    <t>18.21.2</t>
  </si>
  <si>
    <t>RALO SECO DE PVC 100X100MM SIMPLES - FORNECIMENTO E INSTALACAO</t>
  </si>
  <si>
    <t>18.21.3</t>
  </si>
  <si>
    <t>CAIXA DE INSPEÇÃO EM ALVENARIA 1/2 TIJOLO 60X60X60CM COM TAMPA
DE CONCRETO</t>
  </si>
  <si>
    <t>18.22</t>
  </si>
  <si>
    <t>18.22.1</t>
  </si>
  <si>
    <t>ELETRODUTO DE PVC RÍGIDO COM ROSCA Ø 3/4", INCL. COM ACESSÓRIOS DE FIXAÇÃO</t>
  </si>
  <si>
    <t>18.22.2</t>
  </si>
  <si>
    <t>18.22.3</t>
  </si>
  <si>
    <t>18.22.4</t>
  </si>
  <si>
    <t>CABO FLEXÍVEL 750V - 2.5MM2</t>
  </si>
  <si>
    <t>18.22.5</t>
  </si>
  <si>
    <t>TOMADA CORRENTE DOIS POLOS MAIS TERRA 15A-250V</t>
  </si>
  <si>
    <t>18.22.6</t>
  </si>
  <si>
    <t>INTERRUPTOR UMA TECLA SIMPLES 10A 250V</t>
  </si>
  <si>
    <t>18.22.7</t>
  </si>
  <si>
    <t>INTERRUPTOR TRES TECLAS SIMPLES 10A 250V</t>
  </si>
  <si>
    <t>18.22.8</t>
  </si>
  <si>
    <t>LUMINARIA FLUORESCENTE COMPLETA 1 LAMPADA DE 20W</t>
  </si>
  <si>
    <t>18.22.9</t>
  </si>
  <si>
    <t>LUMINÁRIA FLUORESCENTE 2X16W/220V , CORPO EM CHAPA DE AÇO PINTADO EM BRANCO, RELFETOR EM ALUMÍNIO.</t>
  </si>
  <si>
    <t>18.22.10</t>
  </si>
  <si>
    <t>18.23</t>
  </si>
  <si>
    <t xml:space="preserve">QUADROS ELÉTRICOS </t>
  </si>
  <si>
    <t>18.23.1</t>
  </si>
  <si>
    <t>18.23.2</t>
  </si>
  <si>
    <t>18.23.3</t>
  </si>
  <si>
    <t>QUADRO DE DISTRIBUIÇÃO P/ ATÉ 6 CIRCUITOS COM BARRAMENTO</t>
  </si>
  <si>
    <t>18.23.4</t>
  </si>
  <si>
    <t>18.23.5</t>
  </si>
  <si>
    <t>18.23.6</t>
  </si>
  <si>
    <t>18.23.7</t>
  </si>
  <si>
    <t>18.23.8</t>
  </si>
  <si>
    <t>18.23.9</t>
  </si>
  <si>
    <t>18.23.10</t>
  </si>
  <si>
    <t>18.23.11</t>
  </si>
  <si>
    <t>18.23.12</t>
  </si>
  <si>
    <t>18.24</t>
  </si>
  <si>
    <t>18.24.1</t>
  </si>
  <si>
    <t>CAIXA D`ÁGUA DE FIBRA DE VIDRO COM CAPACIDADE=500L</t>
  </si>
  <si>
    <t>18.24.2</t>
  </si>
  <si>
    <t>ESCADA TIPO MARINHEIRO EM AÇO GALVANIZADO DIAM. = 1``</t>
  </si>
  <si>
    <t>TOTAL</t>
  </si>
  <si>
    <t>BDI 22%</t>
  </si>
  <si>
    <t>TOTAL GERAL</t>
  </si>
  <si>
    <r>
      <t xml:space="preserve">OBRA: </t>
    </r>
    <r>
      <rPr>
        <sz val="9"/>
        <rFont val="Calibri"/>
        <family val="2"/>
      </rPr>
      <t>CONSTRUÇÃO DA PRAÇA DA JUVENTUDE</t>
    </r>
  </si>
  <si>
    <r>
      <t xml:space="preserve">BAIRRO: </t>
    </r>
    <r>
      <rPr>
        <sz val="9"/>
        <rFont val="Calibri"/>
        <family val="2"/>
      </rPr>
      <t>GRANJA PORTUGAL</t>
    </r>
  </si>
  <si>
    <r>
      <t>OBS:</t>
    </r>
    <r>
      <rPr>
        <sz val="9"/>
        <rFont val="Calibri"/>
        <family val="2"/>
      </rPr>
      <t xml:space="preserve"> TODOS OS PREÇOS FORAM OBTIDOS DA TABELA DA SEINF (JUNHO / 2013)</t>
    </r>
  </si>
  <si>
    <t>REVESTIMENTOS INTERNOS / EXTERNOS</t>
  </si>
  <si>
    <t>17.7.3</t>
  </si>
  <si>
    <t>PISOS PARA URBANIZAÇÕES</t>
  </si>
  <si>
    <t>SERVIÇOS COMPLEMENTARES</t>
  </si>
  <si>
    <t>LIMPEZA FINAL</t>
  </si>
  <si>
    <t>LIMPEZA DA OBRA</t>
  </si>
  <si>
    <t>19.1</t>
  </si>
  <si>
    <t>19.1.1</t>
  </si>
  <si>
    <t>CRONOGRAMA FÍSICO-FINANCEIRO</t>
  </si>
  <si>
    <t xml:space="preserve">ITEM </t>
  </si>
  <si>
    <t>DESCRIÇÃO</t>
  </si>
  <si>
    <t>VALOR</t>
  </si>
  <si>
    <t>%</t>
  </si>
  <si>
    <t>30 dias</t>
  </si>
  <si>
    <t>60 dias</t>
  </si>
  <si>
    <t>90 dias</t>
  </si>
  <si>
    <t>TOTAL SIMPLES:</t>
  </si>
  <si>
    <t>120 dias</t>
  </si>
  <si>
    <t>210 dias</t>
  </si>
  <si>
    <t>150 dias</t>
  </si>
  <si>
    <t>180 dias</t>
  </si>
  <si>
    <t>OBRA:  CONSTRUÇÃO DA PRAÇA DA JUVENTUDE</t>
  </si>
  <si>
    <t>LOCAL:   GRANJA PORTUGAL</t>
  </si>
  <si>
    <t>TOTAL ACUMULADO C/ BDI (22%):</t>
  </si>
  <si>
    <t>ESTRUTURA METÁLICA (S/TELHA) P/ COBERTA (FORN. E MONTAGEM) C/ PINTURA EM EPOX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</si>
</sst>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[$-416]d\-mmm\-yy;@"/>
    <numFmt numFmtId="175" formatCode="_(* #,##0.00_);_(* \(#,##0.00\);_(* \-??_);_(@_)"/>
    <numFmt numFmtId="176" formatCode="_(&quot;R$&quot;* #,##0.00_);_(&quot;R$&quot;* \(#,##0.00\);_(&quot;R$&quot;* &quot;-&quot;??_);_(@_)"/>
    <numFmt numFmtId="177" formatCode="_(* #,##0.000_);_(* \(#,##0.000\);_(* &quot;-&quot;??_);_(@_)"/>
    <numFmt numFmtId="178" formatCode="&quot;R$&quot;\ #,##0.00"/>
    <numFmt numFmtId="179" formatCode="&quot; R$ &quot;#,##0.00\ ;&quot; R$ (&quot;#,##0.00\);&quot; R$ -&quot;#\ ;@\ "/>
    <numFmt numFmtId="180" formatCode="#,##0.00\ ;&quot; (&quot;#,##0.00\);&quot; -&quot;#\ ;@\ "/>
    <numFmt numFmtId="181" formatCode="#,##0.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9"/>
      <color indexed="8"/>
      <name val="Calibri"/>
      <family val="2"/>
    </font>
    <font>
      <sz val="8"/>
      <color indexed="30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0" fillId="0" borderId="0" xfId="94" applyFont="1" applyFill="1" applyAlignment="1">
      <alignment horizontal="center"/>
      <protection/>
    </xf>
    <xf numFmtId="0" fontId="21" fillId="0" borderId="0" xfId="94" applyFont="1" applyFill="1" applyAlignment="1">
      <alignment horizontal="left"/>
      <protection/>
    </xf>
    <xf numFmtId="0" fontId="21" fillId="0" borderId="0" xfId="94" applyFont="1" applyFill="1" applyAlignment="1">
      <alignment horizontal="center"/>
      <protection/>
    </xf>
    <xf numFmtId="2" fontId="21" fillId="0" borderId="0" xfId="94" applyNumberFormat="1" applyFont="1" applyFill="1" applyAlignment="1">
      <alignment horizontal="center" vertical="center"/>
      <protection/>
    </xf>
    <xf numFmtId="170" fontId="21" fillId="0" borderId="0" xfId="89" applyFont="1" applyFill="1" applyAlignment="1">
      <alignment horizontal="right"/>
    </xf>
    <xf numFmtId="0" fontId="19" fillId="0" borderId="0" xfId="94" applyFont="1" applyFill="1">
      <alignment/>
      <protection/>
    </xf>
    <xf numFmtId="0" fontId="22" fillId="0" borderId="0" xfId="94" applyFont="1" applyFill="1" applyBorder="1" applyAlignment="1">
      <alignment horizontal="center"/>
      <protection/>
    </xf>
    <xf numFmtId="0" fontId="22" fillId="0" borderId="0" xfId="94" applyFont="1" applyFill="1" applyBorder="1" applyAlignment="1">
      <alignment horizontal="right"/>
      <protection/>
    </xf>
    <xf numFmtId="0" fontId="20" fillId="0" borderId="0" xfId="94" applyFont="1" applyFill="1" applyBorder="1" applyAlignment="1">
      <alignment horizontal="left"/>
      <protection/>
    </xf>
    <xf numFmtId="0" fontId="21" fillId="0" borderId="0" xfId="94" applyFont="1" applyFill="1" applyBorder="1" applyAlignment="1">
      <alignment horizontal="left"/>
      <protection/>
    </xf>
    <xf numFmtId="0" fontId="21" fillId="0" borderId="0" xfId="94" applyFont="1" applyFill="1" applyBorder="1" applyAlignment="1">
      <alignment horizontal="right"/>
      <protection/>
    </xf>
    <xf numFmtId="0" fontId="23" fillId="0" borderId="0" xfId="94" applyFont="1" applyFill="1">
      <alignment/>
      <protection/>
    </xf>
    <xf numFmtId="0" fontId="20" fillId="0" borderId="10" xfId="94" applyFont="1" applyFill="1" applyBorder="1" applyAlignment="1">
      <alignment horizontal="center" vertical="center" wrapText="1"/>
      <protection/>
    </xf>
    <xf numFmtId="2" fontId="20" fillId="0" borderId="10" xfId="114" applyNumberFormat="1" applyFont="1" applyFill="1" applyBorder="1" applyAlignment="1">
      <alignment horizontal="center" vertical="center" wrapText="1"/>
    </xf>
    <xf numFmtId="170" fontId="20" fillId="0" borderId="10" xfId="89" applyFont="1" applyFill="1" applyBorder="1" applyAlignment="1">
      <alignment horizontal="right" vertical="center" wrapText="1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vertical="center"/>
    </xf>
    <xf numFmtId="4" fontId="21" fillId="20" borderId="12" xfId="98" applyNumberFormat="1" applyFont="1" applyFill="1" applyBorder="1" applyAlignment="1" applyProtection="1">
      <alignment horizontal="center" vertical="center" wrapText="1"/>
      <protection locked="0"/>
    </xf>
    <xf numFmtId="170" fontId="20" fillId="20" borderId="12" xfId="91" applyFont="1" applyFill="1" applyBorder="1" applyAlignment="1" applyProtection="1">
      <alignment horizontal="right" vertical="center" wrapText="1"/>
      <protection locked="0"/>
    </xf>
    <xf numFmtId="0" fontId="24" fillId="0" borderId="0" xfId="98" applyFont="1" applyFill="1" applyBorder="1" applyAlignment="1" applyProtection="1">
      <alignment vertical="center" wrapText="1"/>
      <protection locked="0"/>
    </xf>
    <xf numFmtId="0" fontId="21" fillId="20" borderId="12" xfId="0" applyFont="1" applyFill="1" applyBorder="1" applyAlignment="1">
      <alignment horizontal="center" vertical="center"/>
    </xf>
    <xf numFmtId="171" fontId="21" fillId="20" borderId="12" xfId="113" applyFont="1" applyFill="1" applyBorder="1" applyAlignment="1">
      <alignment vertical="center"/>
    </xf>
    <xf numFmtId="170" fontId="20" fillId="20" borderId="12" xfId="91" applyFont="1" applyFill="1" applyBorder="1" applyAlignment="1">
      <alignment horizontal="right" vertical="center"/>
    </xf>
    <xf numFmtId="0" fontId="0" fillId="0" borderId="13" xfId="97" applyFont="1" applyFill="1" applyBorder="1">
      <alignment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2" xfId="98" applyFont="1" applyFill="1" applyBorder="1" applyAlignment="1" applyProtection="1">
      <alignment horizontal="left" vertical="center" wrapText="1"/>
      <protection locked="0"/>
    </xf>
    <xf numFmtId="0" fontId="21" fillId="0" borderId="12" xfId="98" applyFont="1" applyFill="1" applyBorder="1" applyAlignment="1" applyProtection="1">
      <alignment horizontal="center" vertical="center" wrapText="1"/>
      <protection locked="0"/>
    </xf>
    <xf numFmtId="171" fontId="21" fillId="0" borderId="12" xfId="111" applyFont="1" applyFill="1" applyBorder="1" applyAlignment="1" applyProtection="1">
      <alignment vertical="center" wrapText="1"/>
      <protection locked="0"/>
    </xf>
    <xf numFmtId="170" fontId="21" fillId="0" borderId="12" xfId="91" applyFont="1" applyFill="1" applyBorder="1" applyAlignment="1" applyProtection="1">
      <alignment horizontal="right" vertical="center" wrapText="1"/>
      <protection locked="0"/>
    </xf>
    <xf numFmtId="0" fontId="19" fillId="0" borderId="0" xfId="98" applyFont="1" applyFill="1" applyBorder="1" applyAlignment="1" applyProtection="1">
      <alignment vertical="center" wrapText="1"/>
      <protection locked="0"/>
    </xf>
    <xf numFmtId="0" fontId="21" fillId="0" borderId="12" xfId="98" applyFont="1" applyFill="1" applyBorder="1" applyAlignment="1" applyProtection="1">
      <alignment horizontal="justify" vertical="center" wrapText="1"/>
      <protection locked="0"/>
    </xf>
    <xf numFmtId="0" fontId="19" fillId="24" borderId="0" xfId="98" applyFont="1" applyFill="1" applyBorder="1" applyAlignment="1" applyProtection="1">
      <alignment vertical="center" wrapText="1"/>
      <protection locked="0"/>
    </xf>
    <xf numFmtId="171" fontId="21" fillId="0" borderId="12" xfId="126" applyFont="1" applyFill="1" applyBorder="1" applyAlignment="1" applyProtection="1">
      <alignment horizontal="center" vertical="center" wrapText="1"/>
      <protection locked="0"/>
    </xf>
    <xf numFmtId="0" fontId="21" fillId="0" borderId="12" xfId="98" applyFont="1" applyFill="1" applyBorder="1" applyAlignment="1" applyProtection="1">
      <alignment vertical="center" wrapText="1"/>
      <protection locked="0"/>
    </xf>
    <xf numFmtId="0" fontId="0" fillId="0" borderId="0" xfId="97" applyFont="1" applyFill="1" applyBorder="1">
      <alignment/>
      <protection/>
    </xf>
    <xf numFmtId="0" fontId="0" fillId="20" borderId="13" xfId="97" applyFont="1" applyFill="1" applyBorder="1">
      <alignment/>
      <protection/>
    </xf>
    <xf numFmtId="0" fontId="19" fillId="20" borderId="0" xfId="98" applyFont="1" applyFill="1" applyBorder="1" applyAlignment="1" applyProtection="1">
      <alignment vertical="center" wrapText="1"/>
      <protection locked="0"/>
    </xf>
    <xf numFmtId="0" fontId="21" fillId="20" borderId="11" xfId="0" applyFont="1" applyFill="1" applyBorder="1" applyAlignment="1">
      <alignment horizontal="center" vertical="center"/>
    </xf>
    <xf numFmtId="0" fontId="20" fillId="20" borderId="12" xfId="98" applyFont="1" applyFill="1" applyBorder="1" applyAlignment="1" applyProtection="1">
      <alignment horizontal="center" vertical="center" wrapText="1"/>
      <protection locked="0"/>
    </xf>
    <xf numFmtId="4" fontId="20" fillId="20" borderId="12" xfId="98" applyNumberFormat="1" applyFont="1" applyFill="1" applyBorder="1" applyAlignment="1" applyProtection="1">
      <alignment horizontal="center" vertical="center" wrapText="1"/>
      <protection locked="0"/>
    </xf>
    <xf numFmtId="171" fontId="21" fillId="0" borderId="12" xfId="111" applyFont="1" applyFill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>
      <alignment horizontal="center" vertical="center"/>
    </xf>
    <xf numFmtId="0" fontId="21" fillId="24" borderId="12" xfId="98" applyFont="1" applyFill="1" applyBorder="1" applyAlignment="1" applyProtection="1">
      <alignment horizontal="left" vertical="center" wrapText="1"/>
      <protection locked="0"/>
    </xf>
    <xf numFmtId="0" fontId="21" fillId="24" borderId="12" xfId="98" applyFont="1" applyFill="1" applyBorder="1" applyAlignment="1" applyProtection="1">
      <alignment horizontal="center" vertical="center" wrapText="1"/>
      <protection locked="0"/>
    </xf>
    <xf numFmtId="171" fontId="21" fillId="24" borderId="12" xfId="111" applyFont="1" applyFill="1" applyBorder="1" applyAlignment="1" applyProtection="1">
      <alignment vertical="center" wrapText="1"/>
      <protection locked="0"/>
    </xf>
    <xf numFmtId="170" fontId="21" fillId="24" borderId="12" xfId="91" applyFont="1" applyFill="1" applyBorder="1" applyAlignment="1" applyProtection="1">
      <alignment horizontal="right" vertical="center" wrapText="1"/>
      <protection locked="0"/>
    </xf>
    <xf numFmtId="0" fontId="24" fillId="25" borderId="0" xfId="98" applyFont="1" applyFill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20" borderId="12" xfId="98" applyFont="1" applyFill="1" applyBorder="1" applyAlignment="1" applyProtection="1">
      <alignment vertical="center" wrapText="1"/>
      <protection locked="0"/>
    </xf>
    <xf numFmtId="0" fontId="20" fillId="20" borderId="12" xfId="0" applyFont="1" applyFill="1" applyBorder="1" applyAlignment="1">
      <alignment horizontal="center" vertical="center"/>
    </xf>
    <xf numFmtId="171" fontId="20" fillId="20" borderId="12" xfId="113" applyFont="1" applyFill="1" applyBorder="1" applyAlignment="1">
      <alignment vertical="center"/>
    </xf>
    <xf numFmtId="0" fontId="21" fillId="0" borderId="12" xfId="0" applyFont="1" applyFill="1" applyBorder="1" applyAlignment="1" applyProtection="1">
      <alignment horizontal="justify" vertical="center" wrapText="1"/>
      <protection locked="0"/>
    </xf>
    <xf numFmtId="0" fontId="21" fillId="0" borderId="12" xfId="0" applyFont="1" applyBorder="1" applyAlignment="1">
      <alignment horizontal="left" vertical="center" wrapText="1"/>
    </xf>
    <xf numFmtId="0" fontId="21" fillId="20" borderId="12" xfId="0" applyFont="1" applyFill="1" applyBorder="1" applyAlignment="1">
      <alignment horizontal="center" vertical="center" wrapText="1"/>
    </xf>
    <xf numFmtId="171" fontId="21" fillId="20" borderId="12" xfId="111" applyFont="1" applyFill="1" applyBorder="1" applyAlignment="1">
      <alignment vertical="center" wrapText="1"/>
    </xf>
    <xf numFmtId="170" fontId="20" fillId="20" borderId="12" xfId="9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171" fontId="21" fillId="0" borderId="12" xfId="111" applyFont="1" applyFill="1" applyBorder="1" applyAlignment="1">
      <alignment vertical="center" wrapText="1"/>
    </xf>
    <xf numFmtId="170" fontId="21" fillId="0" borderId="12" xfId="91" applyFont="1" applyFill="1" applyBorder="1" applyAlignment="1">
      <alignment horizontal="right" vertical="center" wrapText="1"/>
    </xf>
    <xf numFmtId="0" fontId="20" fillId="20" borderId="12" xfId="0" applyFont="1" applyFill="1" applyBorder="1" applyAlignment="1">
      <alignment horizontal="center" vertical="center" wrapText="1"/>
    </xf>
    <xf numFmtId="171" fontId="20" fillId="20" borderId="12" xfId="111" applyFont="1" applyFill="1" applyBorder="1" applyAlignment="1">
      <alignment vertical="center" wrapText="1"/>
    </xf>
    <xf numFmtId="0" fontId="20" fillId="20" borderId="12" xfId="98" applyFont="1" applyFill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20" fillId="21" borderId="12" xfId="0" applyFont="1" applyFill="1" applyBorder="1" applyAlignment="1">
      <alignment vertical="center"/>
    </xf>
    <xf numFmtId="0" fontId="20" fillId="21" borderId="11" xfId="0" applyFont="1" applyFill="1" applyBorder="1" applyAlignment="1">
      <alignment horizontal="center" vertical="center"/>
    </xf>
    <xf numFmtId="0" fontId="20" fillId="21" borderId="12" xfId="98" applyFont="1" applyFill="1" applyBorder="1" applyAlignment="1" applyProtection="1">
      <alignment horizontal="center" vertical="center" wrapText="1"/>
      <protection locked="0"/>
    </xf>
    <xf numFmtId="175" fontId="20" fillId="21" borderId="12" xfId="111" applyNumberFormat="1" applyFont="1" applyFill="1" applyBorder="1" applyAlignment="1" applyProtection="1">
      <alignment vertical="center" wrapText="1"/>
      <protection locked="0"/>
    </xf>
    <xf numFmtId="170" fontId="20" fillId="21" borderId="12" xfId="91" applyFont="1" applyFill="1" applyBorder="1" applyAlignment="1" applyProtection="1">
      <alignment horizontal="right" vertical="center" wrapText="1"/>
      <protection locked="0"/>
    </xf>
    <xf numFmtId="171" fontId="20" fillId="21" borderId="12" xfId="111" applyFont="1" applyFill="1" applyBorder="1" applyAlignment="1" applyProtection="1">
      <alignment vertical="center" wrapText="1"/>
      <protection locked="0"/>
    </xf>
    <xf numFmtId="0" fontId="19" fillId="21" borderId="0" xfId="98" applyFont="1" applyFill="1" applyBorder="1" applyAlignment="1" applyProtection="1">
      <alignment vertical="center" wrapText="1"/>
      <protection locked="0"/>
    </xf>
    <xf numFmtId="171" fontId="20" fillId="21" borderId="12" xfId="116" applyFont="1" applyFill="1" applyBorder="1" applyAlignment="1" applyProtection="1">
      <alignment horizontal="right" vertical="center" wrapText="1"/>
      <protection locked="0"/>
    </xf>
    <xf numFmtId="0" fontId="25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vertical="center" wrapText="1"/>
    </xf>
    <xf numFmtId="0" fontId="25" fillId="20" borderId="12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NumberFormat="1" applyFont="1" applyBorder="1" applyAlignment="1">
      <alignment horizontal="right" vertical="center" wrapText="1"/>
    </xf>
    <xf numFmtId="170" fontId="21" fillId="0" borderId="12" xfId="91" applyFont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right" vertical="center" wrapText="1"/>
    </xf>
    <xf numFmtId="4" fontId="21" fillId="0" borderId="12" xfId="0" applyNumberFormat="1" applyFont="1" applyFill="1" applyBorder="1" applyAlignment="1">
      <alignment horizontal="right" vertical="center" wrapText="1"/>
    </xf>
    <xf numFmtId="171" fontId="21" fillId="0" borderId="12" xfId="116" applyFont="1" applyBorder="1" applyAlignment="1">
      <alignment horizontal="right" vertical="center" wrapText="1"/>
    </xf>
    <xf numFmtId="171" fontId="21" fillId="0" borderId="12" xfId="116" applyFont="1" applyFill="1" applyBorder="1" applyAlignment="1">
      <alignment horizontal="right" vertical="center" wrapText="1"/>
    </xf>
    <xf numFmtId="171" fontId="25" fillId="20" borderId="12" xfId="116" applyFont="1" applyFill="1" applyBorder="1" applyAlignment="1">
      <alignment horizontal="right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2" xfId="0" applyFont="1" applyFill="1" applyBorder="1" applyAlignment="1">
      <alignment vertical="center" wrapText="1"/>
    </xf>
    <xf numFmtId="0" fontId="20" fillId="21" borderId="12" xfId="0" applyFont="1" applyFill="1" applyBorder="1" applyAlignment="1">
      <alignment vertical="top" wrapText="1"/>
    </xf>
    <xf numFmtId="171" fontId="20" fillId="21" borderId="12" xfId="116" applyFont="1" applyFill="1" applyBorder="1" applyAlignment="1">
      <alignment horizontal="right" vertical="center" wrapText="1"/>
    </xf>
    <xf numFmtId="170" fontId="20" fillId="21" borderId="12" xfId="91" applyFont="1" applyFill="1" applyBorder="1" applyAlignment="1">
      <alignment horizontal="right" vertical="center" wrapText="1"/>
    </xf>
    <xf numFmtId="0" fontId="25" fillId="21" borderId="11" xfId="0" applyFont="1" applyFill="1" applyBorder="1" applyAlignment="1">
      <alignment horizontal="center" vertical="center" wrapText="1"/>
    </xf>
    <xf numFmtId="0" fontId="25" fillId="21" borderId="12" xfId="0" applyFont="1" applyFill="1" applyBorder="1" applyAlignment="1">
      <alignment vertical="center" wrapText="1"/>
    </xf>
    <xf numFmtId="0" fontId="25" fillId="21" borderId="12" xfId="0" applyFont="1" applyFill="1" applyBorder="1" applyAlignment="1">
      <alignment vertical="top" wrapText="1"/>
    </xf>
    <xf numFmtId="171" fontId="25" fillId="21" borderId="12" xfId="116" applyFont="1" applyFill="1" applyBorder="1" applyAlignment="1">
      <alignment horizontal="right" vertical="center" wrapText="1"/>
    </xf>
    <xf numFmtId="0" fontId="26" fillId="0" borderId="0" xfId="98" applyFont="1" applyFill="1" applyBorder="1" applyAlignment="1" applyProtection="1">
      <alignment vertical="center" wrapText="1"/>
      <protection locked="0"/>
    </xf>
    <xf numFmtId="0" fontId="0" fillId="0" borderId="0" xfId="94" applyFont="1" applyFill="1">
      <alignment/>
      <protection/>
    </xf>
    <xf numFmtId="0" fontId="21" fillId="0" borderId="12" xfId="0" applyFont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2" xfId="0" applyFont="1" applyFill="1" applyBorder="1" applyAlignment="1">
      <alignment vertical="center" wrapText="1"/>
    </xf>
    <xf numFmtId="0" fontId="20" fillId="21" borderId="12" xfId="0" applyFont="1" applyFill="1" applyBorder="1" applyAlignment="1">
      <alignment vertical="top" wrapText="1"/>
    </xf>
    <xf numFmtId="171" fontId="20" fillId="21" borderId="12" xfId="116" applyFont="1" applyFill="1" applyBorder="1" applyAlignment="1">
      <alignment horizontal="right" vertical="center" wrapText="1"/>
    </xf>
    <xf numFmtId="170" fontId="20" fillId="21" borderId="12" xfId="91" applyFont="1" applyFill="1" applyBorder="1" applyAlignment="1">
      <alignment horizontal="right" vertical="center" wrapText="1"/>
    </xf>
    <xf numFmtId="0" fontId="25" fillId="21" borderId="11" xfId="0" applyFont="1" applyFill="1" applyBorder="1" applyAlignment="1">
      <alignment horizontal="center" vertical="center" wrapText="1"/>
    </xf>
    <xf numFmtId="0" fontId="25" fillId="21" borderId="12" xfId="0" applyFont="1" applyFill="1" applyBorder="1" applyAlignment="1">
      <alignment vertical="center" wrapText="1"/>
    </xf>
    <xf numFmtId="0" fontId="25" fillId="21" borderId="12" xfId="0" applyFont="1" applyFill="1" applyBorder="1" applyAlignment="1">
      <alignment vertical="top" wrapText="1"/>
    </xf>
    <xf numFmtId="171" fontId="25" fillId="21" borderId="12" xfId="116" applyFont="1" applyFill="1" applyBorder="1" applyAlignment="1">
      <alignment horizontal="right" vertical="center" wrapText="1"/>
    </xf>
    <xf numFmtId="44" fontId="21" fillId="0" borderId="0" xfId="81" applyFont="1" applyFill="1" applyAlignment="1">
      <alignment horizontal="center"/>
    </xf>
    <xf numFmtId="44" fontId="21" fillId="0" borderId="0" xfId="81" applyFont="1" applyFill="1" applyBorder="1" applyAlignment="1">
      <alignment horizontal="center"/>
    </xf>
    <xf numFmtId="44" fontId="20" fillId="0" borderId="0" xfId="81" applyFont="1" applyFill="1" applyBorder="1" applyAlignment="1">
      <alignment horizontal="left"/>
    </xf>
    <xf numFmtId="44" fontId="21" fillId="0" borderId="0" xfId="81" applyFont="1" applyFill="1" applyBorder="1" applyAlignment="1">
      <alignment horizontal="left"/>
    </xf>
    <xf numFmtId="44" fontId="20" fillId="0" borderId="10" xfId="81" applyFont="1" applyFill="1" applyBorder="1" applyAlignment="1">
      <alignment horizontal="center" vertical="center" wrapText="1"/>
    </xf>
    <xf numFmtId="44" fontId="20" fillId="20" borderId="14" xfId="81" applyFont="1" applyFill="1" applyBorder="1" applyAlignment="1">
      <alignment vertical="center"/>
    </xf>
    <xf numFmtId="44" fontId="21" fillId="0" borderId="14" xfId="81" applyFont="1" applyFill="1" applyBorder="1" applyAlignment="1" applyProtection="1">
      <alignment vertical="center" wrapText="1"/>
      <protection locked="0"/>
    </xf>
    <xf numFmtId="44" fontId="20" fillId="20" borderId="14" xfId="81" applyFont="1" applyFill="1" applyBorder="1" applyAlignment="1" applyProtection="1">
      <alignment horizontal="center" vertical="center" wrapText="1"/>
      <protection locked="0"/>
    </xf>
    <xf numFmtId="44" fontId="21" fillId="24" borderId="14" xfId="81" applyFont="1" applyFill="1" applyBorder="1" applyAlignment="1" applyProtection="1">
      <alignment vertical="center" wrapText="1"/>
      <protection locked="0"/>
    </xf>
    <xf numFmtId="44" fontId="20" fillId="20" borderId="14" xfId="81" applyFont="1" applyFill="1" applyBorder="1" applyAlignment="1">
      <alignment vertical="center" wrapText="1"/>
    </xf>
    <xf numFmtId="44" fontId="21" fillId="20" borderId="14" xfId="81" applyFont="1" applyFill="1" applyBorder="1" applyAlignment="1" applyProtection="1">
      <alignment vertical="center" wrapText="1"/>
      <protection locked="0"/>
    </xf>
    <xf numFmtId="44" fontId="21" fillId="20" borderId="14" xfId="81" applyFont="1" applyFill="1" applyBorder="1" applyAlignment="1">
      <alignment vertical="center" wrapText="1"/>
    </xf>
    <xf numFmtId="44" fontId="20" fillId="21" borderId="14" xfId="81" applyFont="1" applyFill="1" applyBorder="1" applyAlignment="1" applyProtection="1">
      <alignment horizontal="right" vertical="center" wrapText="1"/>
      <protection locked="0"/>
    </xf>
    <xf numFmtId="44" fontId="20" fillId="21" borderId="14" xfId="81" applyFont="1" applyFill="1" applyBorder="1" applyAlignment="1" applyProtection="1">
      <alignment vertical="center" wrapText="1"/>
      <protection locked="0"/>
    </xf>
    <xf numFmtId="44" fontId="21" fillId="21" borderId="14" xfId="81" applyFont="1" applyFill="1" applyBorder="1" applyAlignment="1" applyProtection="1">
      <alignment vertical="center" wrapText="1"/>
      <protection locked="0"/>
    </xf>
    <xf numFmtId="44" fontId="20" fillId="20" borderId="14" xfId="81" applyFont="1" applyFill="1" applyBorder="1" applyAlignment="1" applyProtection="1">
      <alignment vertical="center" wrapText="1"/>
      <protection locked="0"/>
    </xf>
    <xf numFmtId="44" fontId="20" fillId="21" borderId="14" xfId="81" applyFont="1" applyFill="1" applyBorder="1" applyAlignment="1" applyProtection="1">
      <alignment vertical="center" wrapText="1"/>
      <protection locked="0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vertical="center"/>
    </xf>
    <xf numFmtId="0" fontId="21" fillId="20" borderId="16" xfId="98" applyFont="1" applyFill="1" applyBorder="1" applyAlignment="1" applyProtection="1">
      <alignment horizontal="center" vertical="center" wrapText="1"/>
      <protection locked="0"/>
    </xf>
    <xf numFmtId="4" fontId="21" fillId="20" borderId="16" xfId="98" applyNumberFormat="1" applyFont="1" applyFill="1" applyBorder="1" applyAlignment="1" applyProtection="1">
      <alignment horizontal="center" vertical="center" wrapText="1"/>
      <protection locked="0"/>
    </xf>
    <xf numFmtId="170" fontId="20" fillId="20" borderId="16" xfId="91" applyFont="1" applyFill="1" applyBorder="1" applyAlignment="1" applyProtection="1">
      <alignment horizontal="right" vertical="center" wrapText="1"/>
      <protection locked="0"/>
    </xf>
    <xf numFmtId="44" fontId="20" fillId="21" borderId="17" xfId="81" applyFont="1" applyFill="1" applyBorder="1" applyAlignment="1" applyProtection="1">
      <alignment horizontal="center" vertical="center" wrapText="1"/>
      <protection locked="0"/>
    </xf>
    <xf numFmtId="44" fontId="20" fillId="0" borderId="14" xfId="81" applyFont="1" applyFill="1" applyBorder="1" applyAlignment="1" applyProtection="1">
      <alignment horizontal="right" vertical="center" wrapText="1"/>
      <protection locked="0"/>
    </xf>
    <xf numFmtId="44" fontId="20" fillId="0" borderId="14" xfId="81" applyFont="1" applyFill="1" applyBorder="1" applyAlignment="1">
      <alignment horizontal="center"/>
    </xf>
    <xf numFmtId="44" fontId="20" fillId="0" borderId="18" xfId="81" applyFont="1" applyFill="1" applyBorder="1" applyAlignment="1">
      <alignment horizontal="center"/>
    </xf>
    <xf numFmtId="0" fontId="20" fillId="21" borderId="12" xfId="0" applyFont="1" applyFill="1" applyBorder="1" applyAlignment="1">
      <alignment horizontal="left" vertical="center" wrapText="1"/>
    </xf>
    <xf numFmtId="0" fontId="20" fillId="21" borderId="12" xfId="0" applyFont="1" applyFill="1" applyBorder="1" applyAlignment="1">
      <alignment horizontal="center" vertical="top" wrapText="1"/>
    </xf>
    <xf numFmtId="0" fontId="27" fillId="21" borderId="0" xfId="98" applyFont="1" applyFill="1" applyBorder="1" applyAlignment="1" applyProtection="1">
      <alignment vertical="center" wrapText="1"/>
      <protection locked="0"/>
    </xf>
    <xf numFmtId="0" fontId="23" fillId="0" borderId="0" xfId="99" applyFont="1" applyAlignment="1">
      <alignment horizontal="center"/>
      <protection/>
    </xf>
    <xf numFmtId="0" fontId="23" fillId="0" borderId="0" xfId="99" applyFont="1">
      <alignment/>
      <protection/>
    </xf>
    <xf numFmtId="0" fontId="23" fillId="0" borderId="0" xfId="99" applyFont="1" applyAlignment="1">
      <alignment wrapText="1"/>
      <protection/>
    </xf>
    <xf numFmtId="0" fontId="23" fillId="0" borderId="0" xfId="99" applyFont="1" applyBorder="1" applyAlignment="1">
      <alignment horizontal="center"/>
      <protection/>
    </xf>
    <xf numFmtId="0" fontId="23" fillId="0" borderId="0" xfId="99" applyFont="1" applyBorder="1">
      <alignment/>
      <protection/>
    </xf>
    <xf numFmtId="0" fontId="32" fillId="0" borderId="12" xfId="99" applyFont="1" applyBorder="1" applyAlignment="1">
      <alignment horizontal="center" vertical="center"/>
      <protection/>
    </xf>
    <xf numFmtId="0" fontId="23" fillId="0" borderId="11" xfId="99" applyFont="1" applyBorder="1">
      <alignment/>
      <protection/>
    </xf>
    <xf numFmtId="170" fontId="32" fillId="0" borderId="12" xfId="90" applyNumberFormat="1" applyFont="1" applyBorder="1" applyAlignment="1">
      <alignment horizontal="center"/>
    </xf>
    <xf numFmtId="10" fontId="23" fillId="0" borderId="12" xfId="99" applyNumberFormat="1" applyFont="1" applyBorder="1" applyAlignment="1">
      <alignment horizontal="center"/>
      <protection/>
    </xf>
    <xf numFmtId="178" fontId="32" fillId="0" borderId="14" xfId="99" applyNumberFormat="1" applyFont="1" applyBorder="1" applyAlignment="1">
      <alignment horizontal="center"/>
      <protection/>
    </xf>
    <xf numFmtId="0" fontId="32" fillId="0" borderId="0" xfId="99" applyFont="1" applyBorder="1" applyAlignment="1">
      <alignment horizontal="center"/>
      <protection/>
    </xf>
    <xf numFmtId="0" fontId="32" fillId="0" borderId="0" xfId="99" applyFont="1" applyBorder="1">
      <alignment/>
      <protection/>
    </xf>
    <xf numFmtId="170" fontId="23" fillId="0" borderId="12" xfId="90" applyNumberFormat="1" applyFont="1" applyBorder="1" applyAlignment="1">
      <alignment horizontal="center"/>
    </xf>
    <xf numFmtId="10" fontId="32" fillId="0" borderId="12" xfId="99" applyNumberFormat="1" applyFont="1" applyBorder="1" applyAlignment="1">
      <alignment horizontal="center"/>
      <protection/>
    </xf>
    <xf numFmtId="170" fontId="32" fillId="0" borderId="14" xfId="90" applyNumberFormat="1" applyFont="1" applyBorder="1" applyAlignment="1">
      <alignment horizontal="center"/>
    </xf>
    <xf numFmtId="170" fontId="32" fillId="0" borderId="19" xfId="99" applyNumberFormat="1" applyFont="1" applyBorder="1">
      <alignment/>
      <protection/>
    </xf>
    <xf numFmtId="10" fontId="32" fillId="0" borderId="19" xfId="99" applyNumberFormat="1" applyFont="1" applyBorder="1">
      <alignment/>
      <protection/>
    </xf>
    <xf numFmtId="178" fontId="32" fillId="0" borderId="12" xfId="99" applyNumberFormat="1" applyFont="1" applyBorder="1" applyAlignment="1">
      <alignment horizontal="center"/>
      <protection/>
    </xf>
    <xf numFmtId="44" fontId="32" fillId="0" borderId="12" xfId="81" applyFont="1" applyBorder="1" applyAlignment="1">
      <alignment horizontal="center" vertical="center"/>
    </xf>
    <xf numFmtId="44" fontId="32" fillId="0" borderId="12" xfId="81" applyFont="1" applyBorder="1" applyAlignment="1">
      <alignment horizontal="center"/>
    </xf>
    <xf numFmtId="44" fontId="32" fillId="0" borderId="19" xfId="81" applyFont="1" applyBorder="1" applyAlignment="1">
      <alignment/>
    </xf>
    <xf numFmtId="44" fontId="23" fillId="0" borderId="0" xfId="81" applyFont="1" applyAlignment="1">
      <alignment/>
    </xf>
    <xf numFmtId="44" fontId="23" fillId="0" borderId="0" xfId="81" applyFont="1" applyAlignment="1">
      <alignment horizontal="center"/>
    </xf>
    <xf numFmtId="44" fontId="32" fillId="0" borderId="0" xfId="81" applyFont="1" applyBorder="1" applyAlignment="1">
      <alignment horizontal="center"/>
    </xf>
    <xf numFmtId="44" fontId="23" fillId="0" borderId="0" xfId="81" applyFont="1" applyBorder="1" applyAlignment="1">
      <alignment horizontal="center"/>
    </xf>
    <xf numFmtId="178" fontId="23" fillId="0" borderId="0" xfId="99" applyNumberFormat="1" applyFont="1">
      <alignment/>
      <protection/>
    </xf>
    <xf numFmtId="0" fontId="23" fillId="0" borderId="0" xfId="0" applyFont="1" applyAlignment="1">
      <alignment/>
    </xf>
    <xf numFmtId="44" fontId="32" fillId="0" borderId="0" xfId="81" applyFont="1" applyBorder="1" applyAlignment="1">
      <alignment/>
    </xf>
    <xf numFmtId="181" fontId="32" fillId="0" borderId="0" xfId="100" applyNumberFormat="1" applyFont="1" applyBorder="1">
      <alignment/>
      <protection/>
    </xf>
    <xf numFmtId="10" fontId="23" fillId="0" borderId="0" xfId="0" applyNumberFormat="1" applyFont="1" applyAlignment="1">
      <alignment/>
    </xf>
    <xf numFmtId="0" fontId="23" fillId="0" borderId="11" xfId="99" applyFont="1" applyBorder="1" applyAlignment="1">
      <alignment horizontal="center" vertical="center"/>
      <protection/>
    </xf>
    <xf numFmtId="170" fontId="32" fillId="0" borderId="12" xfId="99" applyNumberFormat="1" applyFont="1" applyBorder="1" applyAlignment="1">
      <alignment wrapText="1"/>
      <protection/>
    </xf>
    <xf numFmtId="44" fontId="23" fillId="0" borderId="12" xfId="90" applyNumberFormat="1" applyFont="1" applyBorder="1" applyAlignment="1">
      <alignment/>
    </xf>
    <xf numFmtId="10" fontId="23" fillId="0" borderId="12" xfId="99" applyNumberFormat="1" applyFont="1" applyBorder="1">
      <alignment/>
      <protection/>
    </xf>
    <xf numFmtId="44" fontId="23" fillId="0" borderId="12" xfId="81" applyFont="1" applyBorder="1" applyAlignment="1">
      <alignment/>
    </xf>
    <xf numFmtId="0" fontId="23" fillId="0" borderId="12" xfId="0" applyFont="1" applyBorder="1" applyAlignment="1">
      <alignment/>
    </xf>
    <xf numFmtId="44" fontId="23" fillId="0" borderId="14" xfId="90" applyNumberFormat="1" applyFont="1" applyBorder="1" applyAlignment="1">
      <alignment/>
    </xf>
    <xf numFmtId="170" fontId="32" fillId="0" borderId="12" xfId="99" applyNumberFormat="1" applyFont="1" applyBorder="1" applyAlignment="1">
      <alignment/>
      <protection/>
    </xf>
    <xf numFmtId="0" fontId="23" fillId="0" borderId="11" xfId="99" applyFont="1" applyFill="1" applyBorder="1" applyAlignment="1">
      <alignment horizontal="center" vertical="center"/>
      <protection/>
    </xf>
    <xf numFmtId="170" fontId="32" fillId="0" borderId="12" xfId="99" applyNumberFormat="1" applyFont="1" applyFill="1" applyBorder="1" applyAlignment="1">
      <alignment wrapText="1"/>
      <protection/>
    </xf>
    <xf numFmtId="44" fontId="23" fillId="0" borderId="12" xfId="90" applyNumberFormat="1" applyFont="1" applyFill="1" applyBorder="1" applyAlignment="1">
      <alignment/>
    </xf>
    <xf numFmtId="10" fontId="23" fillId="0" borderId="12" xfId="99" applyNumberFormat="1" applyFont="1" applyFill="1" applyBorder="1">
      <alignment/>
      <protection/>
    </xf>
    <xf numFmtId="44" fontId="23" fillId="0" borderId="12" xfId="81" applyFont="1" applyFill="1" applyBorder="1" applyAlignment="1">
      <alignment/>
    </xf>
    <xf numFmtId="44" fontId="23" fillId="0" borderId="14" xfId="90" applyNumberFormat="1" applyFont="1" applyFill="1" applyBorder="1" applyAlignment="1">
      <alignment/>
    </xf>
    <xf numFmtId="10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2" fillId="0" borderId="0" xfId="0" applyFont="1" applyAlignment="1">
      <alignment/>
    </xf>
    <xf numFmtId="0" fontId="23" fillId="0" borderId="0" xfId="99" applyFont="1" applyAlignment="1">
      <alignment horizontal="center" vertical="top" wrapText="1"/>
      <protection/>
    </xf>
    <xf numFmtId="178" fontId="32" fillId="0" borderId="14" xfId="115" applyNumberFormat="1" applyFont="1" applyBorder="1" applyAlignment="1">
      <alignment horizontal="center"/>
    </xf>
    <xf numFmtId="178" fontId="23" fillId="0" borderId="14" xfId="99" applyNumberFormat="1" applyFont="1" applyBorder="1" applyAlignment="1">
      <alignment horizontal="center"/>
      <protection/>
    </xf>
    <xf numFmtId="170" fontId="32" fillId="0" borderId="18" xfId="90" applyNumberFormat="1" applyFont="1" applyBorder="1" applyAlignment="1">
      <alignment horizontal="center"/>
    </xf>
    <xf numFmtId="0" fontId="34" fillId="0" borderId="0" xfId="99" applyFont="1" applyAlignment="1">
      <alignment horizontal="center"/>
      <protection/>
    </xf>
    <xf numFmtId="0" fontId="21" fillId="0" borderId="20" xfId="0" applyFont="1" applyBorder="1" applyAlignment="1">
      <alignment horizontal="left" vertical="center" wrapText="1"/>
    </xf>
    <xf numFmtId="0" fontId="28" fillId="0" borderId="21" xfId="98" applyNumberFormat="1" applyFont="1" applyFill="1" applyBorder="1" applyAlignment="1" applyProtection="1">
      <alignment vertical="center"/>
      <protection locked="0"/>
    </xf>
    <xf numFmtId="0" fontId="21" fillId="0" borderId="22" xfId="0" applyFont="1" applyBorder="1" applyAlignment="1">
      <alignment horizontal="left" vertical="center" wrapText="1"/>
    </xf>
    <xf numFmtId="0" fontId="20" fillId="0" borderId="21" xfId="94" applyFont="1" applyFill="1" applyBorder="1" applyAlignment="1">
      <alignment horizontal="center"/>
      <protection/>
    </xf>
    <xf numFmtId="0" fontId="21" fillId="0" borderId="22" xfId="94" applyFont="1" applyFill="1" applyBorder="1" applyAlignment="1">
      <alignment horizontal="center"/>
      <protection/>
    </xf>
    <xf numFmtId="2" fontId="21" fillId="0" borderId="22" xfId="94" applyNumberFormat="1" applyFont="1" applyFill="1" applyBorder="1" applyAlignment="1">
      <alignment horizontal="center" vertical="center"/>
      <protection/>
    </xf>
    <xf numFmtId="0" fontId="20" fillId="0" borderId="23" xfId="94" applyFont="1" applyFill="1" applyBorder="1" applyAlignment="1">
      <alignment horizontal="center"/>
      <protection/>
    </xf>
    <xf numFmtId="0" fontId="21" fillId="0" borderId="20" xfId="94" applyFont="1" applyFill="1" applyBorder="1" applyAlignment="1">
      <alignment horizontal="center"/>
      <protection/>
    </xf>
    <xf numFmtId="2" fontId="21" fillId="0" borderId="20" xfId="94" applyNumberFormat="1" applyFont="1" applyFill="1" applyBorder="1" applyAlignment="1">
      <alignment horizontal="center" vertical="center"/>
      <protection/>
    </xf>
    <xf numFmtId="170" fontId="20" fillId="0" borderId="24" xfId="91" applyFont="1" applyFill="1" applyBorder="1" applyAlignment="1" applyProtection="1">
      <alignment horizontal="right" vertical="center" wrapText="1"/>
      <protection locked="0"/>
    </xf>
    <xf numFmtId="170" fontId="20" fillId="0" borderId="24" xfId="89" applyFont="1" applyFill="1" applyBorder="1" applyAlignment="1">
      <alignment horizontal="right"/>
    </xf>
    <xf numFmtId="170" fontId="20" fillId="0" borderId="25" xfId="89" applyFont="1" applyFill="1" applyBorder="1" applyAlignment="1">
      <alignment horizontal="right"/>
    </xf>
    <xf numFmtId="0" fontId="21" fillId="0" borderId="0" xfId="94" applyFont="1" applyFill="1" applyBorder="1" applyAlignment="1">
      <alignment horizontal="center"/>
      <protection/>
    </xf>
    <xf numFmtId="0" fontId="20" fillId="0" borderId="0" xfId="94" applyFont="1" applyFill="1" applyBorder="1" applyAlignment="1">
      <alignment horizontal="left"/>
      <protection/>
    </xf>
    <xf numFmtId="0" fontId="21" fillId="0" borderId="0" xfId="94" applyFont="1" applyFill="1" applyBorder="1" applyAlignment="1">
      <alignment horizontal="left"/>
      <protection/>
    </xf>
    <xf numFmtId="0" fontId="22" fillId="0" borderId="0" xfId="94" applyFont="1" applyFill="1" applyBorder="1" applyAlignment="1">
      <alignment horizontal="center"/>
      <protection/>
    </xf>
    <xf numFmtId="0" fontId="32" fillId="0" borderId="16" xfId="99" applyFont="1" applyBorder="1" applyAlignment="1">
      <alignment horizontal="center" vertical="center"/>
      <protection/>
    </xf>
    <xf numFmtId="181" fontId="33" fillId="0" borderId="0" xfId="100" applyNumberFormat="1" applyFont="1" applyBorder="1" applyAlignment="1">
      <alignment horizontal="left"/>
      <protection/>
    </xf>
    <xf numFmtId="0" fontId="32" fillId="0" borderId="26" xfId="99" applyFont="1" applyBorder="1" applyAlignment="1">
      <alignment horizontal="center" vertical="center" wrapText="1"/>
      <protection/>
    </xf>
    <xf numFmtId="0" fontId="32" fillId="0" borderId="27" xfId="99" applyFont="1" applyBorder="1" applyAlignment="1">
      <alignment horizontal="center" vertical="center" wrapText="1"/>
      <protection/>
    </xf>
    <xf numFmtId="0" fontId="32" fillId="0" borderId="28" xfId="99" applyFont="1" applyBorder="1" applyAlignment="1">
      <alignment horizontal="center" vertical="center" wrapText="1"/>
      <protection/>
    </xf>
    <xf numFmtId="0" fontId="32" fillId="0" borderId="29" xfId="99" applyFont="1" applyBorder="1" applyAlignment="1">
      <alignment horizontal="center" vertical="center" wrapText="1"/>
      <protection/>
    </xf>
    <xf numFmtId="0" fontId="32" fillId="0" borderId="30" xfId="99" applyFont="1" applyBorder="1" applyAlignment="1">
      <alignment horizontal="center" vertical="center" wrapText="1"/>
      <protection/>
    </xf>
    <xf numFmtId="0" fontId="32" fillId="0" borderId="31" xfId="99" applyFont="1" applyBorder="1" applyAlignment="1">
      <alignment horizontal="center" vertical="center" wrapText="1"/>
      <protection/>
    </xf>
    <xf numFmtId="0" fontId="32" fillId="0" borderId="21" xfId="99" applyFont="1" applyBorder="1" applyAlignment="1">
      <alignment horizontal="center"/>
      <protection/>
    </xf>
    <xf numFmtId="0" fontId="32" fillId="0" borderId="22" xfId="99" applyFont="1" applyBorder="1" applyAlignment="1">
      <alignment horizontal="center"/>
      <protection/>
    </xf>
    <xf numFmtId="0" fontId="32" fillId="0" borderId="32" xfId="99" applyFont="1" applyBorder="1" applyAlignment="1">
      <alignment horizontal="center"/>
      <protection/>
    </xf>
    <xf numFmtId="0" fontId="32" fillId="0" borderId="17" xfId="99" applyFont="1" applyBorder="1" applyAlignment="1">
      <alignment horizontal="center" vertical="center" wrapText="1"/>
      <protection/>
    </xf>
    <xf numFmtId="0" fontId="32" fillId="0" borderId="14" xfId="99" applyFont="1" applyBorder="1" applyAlignment="1">
      <alignment horizontal="center" vertical="center" wrapText="1"/>
      <protection/>
    </xf>
    <xf numFmtId="0" fontId="32" fillId="0" borderId="15" xfId="99" applyFont="1" applyBorder="1" applyAlignment="1">
      <alignment horizontal="center" vertical="center"/>
      <protection/>
    </xf>
    <xf numFmtId="0" fontId="32" fillId="0" borderId="11" xfId="99" applyFont="1" applyBorder="1" applyAlignment="1">
      <alignment horizontal="center" vertical="center"/>
      <protection/>
    </xf>
    <xf numFmtId="0" fontId="32" fillId="0" borderId="16" xfId="99" applyFont="1" applyBorder="1" applyAlignment="1">
      <alignment horizontal="center" vertical="center" wrapText="1"/>
      <protection/>
    </xf>
    <xf numFmtId="0" fontId="32" fillId="0" borderId="12" xfId="99" applyFont="1" applyBorder="1" applyAlignment="1">
      <alignment horizontal="center" vertical="center" wrapText="1"/>
      <protection/>
    </xf>
    <xf numFmtId="0" fontId="32" fillId="0" borderId="12" xfId="99" applyFont="1" applyBorder="1" applyAlignment="1">
      <alignment horizontal="center" vertical="center"/>
      <protection/>
    </xf>
    <xf numFmtId="0" fontId="23" fillId="0" borderId="0" xfId="99" applyFont="1" applyAlignment="1">
      <alignment horizontal="center"/>
      <protection/>
    </xf>
    <xf numFmtId="0" fontId="35" fillId="0" borderId="0" xfId="99" applyFont="1" applyAlignment="1">
      <alignment horizont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Moeda 2" xfId="83"/>
    <cellStyle name="Moeda 3" xfId="84"/>
    <cellStyle name="Moeda 4" xfId="85"/>
    <cellStyle name="Moeda 4 2" xfId="86"/>
    <cellStyle name="Moeda 4 3" xfId="87"/>
    <cellStyle name="Moeda 5" xfId="88"/>
    <cellStyle name="Moeda_ORÇAMENTO E CRONOGRAMA - MANUTENÇÃO SER V" xfId="89"/>
    <cellStyle name="Moeda_ORÇAMENTO UPAM 2012" xfId="90"/>
    <cellStyle name="Moeda_Praça da Juventude 22.07.13  orçamento" xfId="91"/>
    <cellStyle name="Neutra" xfId="92"/>
    <cellStyle name="Neutral" xfId="93"/>
    <cellStyle name="Normal 2" xfId="94"/>
    <cellStyle name="Normal 2 2" xfId="95"/>
    <cellStyle name="Normal 3" xfId="96"/>
    <cellStyle name="Normal_1_MEDIÇÃO_CONJ_ESPERANÇA_III_24.10.08 2" xfId="97"/>
    <cellStyle name="Normal_MEDIÇÃO PÇ DA JUVENTUDE CETRO" xfId="98"/>
    <cellStyle name="Normal_ORÇAMENTO UPAM 2012" xfId="99"/>
    <cellStyle name="Normal_REFORMA DE PAVIMENTAÇÃO_12.09.08" xfId="100"/>
    <cellStyle name="Nota" xfId="101"/>
    <cellStyle name="Note" xfId="102"/>
    <cellStyle name="Output" xfId="103"/>
    <cellStyle name="Percent" xfId="104"/>
    <cellStyle name="Porcentagem 2" xfId="105"/>
    <cellStyle name="Porcentagem 3" xfId="106"/>
    <cellStyle name="Saída" xfId="107"/>
    <cellStyle name="Comma" xfId="108"/>
    <cellStyle name="Comma [0]" xfId="109"/>
    <cellStyle name="Separador de milhares 2" xfId="110"/>
    <cellStyle name="Separador de milhares 2 2" xfId="111"/>
    <cellStyle name="Separador de milhares 3" xfId="112"/>
    <cellStyle name="Separador de milhares 4" xfId="113"/>
    <cellStyle name="Separador de milhares_ORÇAMENTO E CRONOGRAMA - MANUTENÇÃO SER V" xfId="114"/>
    <cellStyle name="Separador de milhares_ORÇAMENTO UPAM 2012" xfId="115"/>
    <cellStyle name="Separador de milhares_Praça da Juventude 22.07.13  orçamento" xfId="116"/>
    <cellStyle name="Texto de Aviso" xfId="117"/>
    <cellStyle name="Texto Explicativo" xfId="118"/>
    <cellStyle name="Title" xfId="119"/>
    <cellStyle name="Título" xfId="120"/>
    <cellStyle name="Título 1" xfId="121"/>
    <cellStyle name="Título 2" xfId="122"/>
    <cellStyle name="Título 3" xfId="123"/>
    <cellStyle name="Título 4" xfId="124"/>
    <cellStyle name="Total" xfId="125"/>
    <cellStyle name="Vírgula 2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0.12.124\Publica\EDIFICA&#199;&#213;ES\EDIFICA&#199;&#213;ES\2013\MANUTEN&#199;&#195;O%20SER%20%20V\LICITA&#199;&#195;O\Obsole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OLETO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672"/>
  <sheetViews>
    <sheetView showGridLines="0" tabSelected="1" view="pageBreakPreview" zoomScaleSheetLayoutView="100" zoomScalePageLayoutView="0" workbookViewId="0" topLeftCell="A316">
      <selection activeCell="B334" sqref="B334"/>
    </sheetView>
  </sheetViews>
  <sheetFormatPr defaultColWidth="9.140625" defaultRowHeight="12.75"/>
  <cols>
    <col min="1" max="1" width="7.140625" style="1" customWidth="1"/>
    <col min="2" max="2" width="69.8515625" style="2" customWidth="1"/>
    <col min="3" max="3" width="7.28125" style="3" customWidth="1"/>
    <col min="4" max="4" width="10.8515625" style="4" bestFit="1" customWidth="1"/>
    <col min="5" max="5" width="14.28125" style="5" customWidth="1"/>
    <col min="6" max="6" width="15.140625" style="109" customWidth="1"/>
    <col min="7" max="8" width="9.140625" style="98" customWidth="1"/>
    <col min="9" max="9" width="13.28125" style="98" bestFit="1" customWidth="1"/>
    <col min="10" max="16384" width="9.140625" style="98" customWidth="1"/>
  </cols>
  <sheetData>
    <row r="1" spans="1:6" s="6" customFormat="1" ht="12">
      <c r="A1" s="1"/>
      <c r="B1" s="2"/>
      <c r="C1" s="3"/>
      <c r="D1" s="4"/>
      <c r="E1" s="5"/>
      <c r="F1" s="109"/>
    </row>
    <row r="2" spans="1:6" s="6" customFormat="1" ht="12">
      <c r="A2" s="202" t="s">
        <v>0</v>
      </c>
      <c r="B2" s="202"/>
      <c r="C2" s="202"/>
      <c r="D2" s="202"/>
      <c r="E2" s="202"/>
      <c r="F2" s="202"/>
    </row>
    <row r="3" spans="1:6" s="6" customFormat="1" ht="12">
      <c r="A3" s="202" t="s">
        <v>1</v>
      </c>
      <c r="B3" s="202"/>
      <c r="C3" s="202"/>
      <c r="D3" s="202"/>
      <c r="E3" s="202"/>
      <c r="F3" s="202"/>
    </row>
    <row r="4" spans="1:6" s="6" customFormat="1" ht="12">
      <c r="A4" s="202" t="s">
        <v>2</v>
      </c>
      <c r="B4" s="202"/>
      <c r="C4" s="202"/>
      <c r="D4" s="202"/>
      <c r="E4" s="202"/>
      <c r="F4" s="202"/>
    </row>
    <row r="5" spans="1:6" s="6" customFormat="1" ht="12">
      <c r="A5" s="202" t="s">
        <v>3</v>
      </c>
      <c r="B5" s="202"/>
      <c r="C5" s="202"/>
      <c r="D5" s="202"/>
      <c r="E5" s="202"/>
      <c r="F5" s="202"/>
    </row>
    <row r="6" spans="1:6" s="6" customFormat="1" ht="12">
      <c r="A6" s="202"/>
      <c r="B6" s="202"/>
      <c r="C6" s="202"/>
      <c r="D6" s="202"/>
      <c r="E6" s="202"/>
      <c r="F6" s="202"/>
    </row>
    <row r="7" spans="1:6" s="6" customFormat="1" ht="12">
      <c r="A7" s="205" t="s">
        <v>4</v>
      </c>
      <c r="B7" s="205"/>
      <c r="C7" s="205"/>
      <c r="D7" s="205"/>
      <c r="E7" s="205"/>
      <c r="F7" s="205"/>
    </row>
    <row r="8" spans="1:6" s="6" customFormat="1" ht="12">
      <c r="A8" s="7"/>
      <c r="B8" s="7"/>
      <c r="C8" s="7"/>
      <c r="D8" s="7"/>
      <c r="E8" s="8"/>
      <c r="F8" s="110"/>
    </row>
    <row r="9" spans="1:6" s="6" customFormat="1" ht="12">
      <c r="A9" s="202"/>
      <c r="B9" s="202"/>
      <c r="C9" s="202"/>
      <c r="D9" s="202"/>
      <c r="E9" s="202"/>
      <c r="F9" s="202"/>
    </row>
    <row r="10" spans="1:6" s="6" customFormat="1" ht="12">
      <c r="A10" s="203" t="s">
        <v>1095</v>
      </c>
      <c r="B10" s="203"/>
      <c r="C10" s="203"/>
      <c r="D10" s="203"/>
      <c r="E10" s="203"/>
      <c r="F10" s="203"/>
    </row>
    <row r="11" spans="1:6" s="6" customFormat="1" ht="12">
      <c r="A11" s="9" t="s">
        <v>1096</v>
      </c>
      <c r="B11" s="9"/>
      <c r="C11" s="9"/>
      <c r="D11" s="9"/>
      <c r="E11" s="9"/>
      <c r="F11" s="111"/>
    </row>
    <row r="12" spans="1:6" s="6" customFormat="1" ht="12">
      <c r="A12" s="203" t="s">
        <v>1097</v>
      </c>
      <c r="B12" s="204"/>
      <c r="C12" s="204"/>
      <c r="D12" s="204"/>
      <c r="E12" s="204"/>
      <c r="F12" s="204"/>
    </row>
    <row r="13" spans="1:6" s="6" customFormat="1" ht="12">
      <c r="A13" s="9" t="s">
        <v>5</v>
      </c>
      <c r="B13" s="10"/>
      <c r="C13" s="10"/>
      <c r="D13" s="10"/>
      <c r="E13" s="11"/>
      <c r="F13" s="112"/>
    </row>
    <row r="14" spans="1:6" s="12" customFormat="1" ht="15">
      <c r="A14" s="9"/>
      <c r="B14" s="10"/>
      <c r="C14" s="10"/>
      <c r="D14" s="10"/>
      <c r="E14" s="11"/>
      <c r="F14" s="112"/>
    </row>
    <row r="15" spans="1:6" s="12" customFormat="1" ht="15" customHeight="1">
      <c r="A15" s="13" t="s">
        <v>6</v>
      </c>
      <c r="B15" s="13" t="s">
        <v>7</v>
      </c>
      <c r="C15" s="13" t="s">
        <v>8</v>
      </c>
      <c r="D15" s="14" t="s">
        <v>9</v>
      </c>
      <c r="E15" s="15" t="s">
        <v>10</v>
      </c>
      <c r="F15" s="113" t="s">
        <v>11</v>
      </c>
    </row>
    <row r="16" spans="1:6" s="20" customFormat="1" ht="12.75" customHeight="1">
      <c r="A16" s="126">
        <v>1</v>
      </c>
      <c r="B16" s="127" t="s">
        <v>529</v>
      </c>
      <c r="C16" s="128"/>
      <c r="D16" s="129"/>
      <c r="E16" s="130" t="s">
        <v>12</v>
      </c>
      <c r="F16" s="131">
        <f>F17+F29+F41+F44+F48</f>
        <v>194460.25999999998</v>
      </c>
    </row>
    <row r="17" spans="1:6" s="24" customFormat="1" ht="12.75" customHeight="1">
      <c r="A17" s="16" t="s">
        <v>13</v>
      </c>
      <c r="B17" s="17" t="s">
        <v>1100</v>
      </c>
      <c r="C17" s="21"/>
      <c r="D17" s="22"/>
      <c r="E17" s="23" t="s">
        <v>15</v>
      </c>
      <c r="F17" s="114">
        <f>SUM(F18:F28)</f>
        <v>136892.48</v>
      </c>
    </row>
    <row r="18" spans="1:6" s="30" customFormat="1" ht="12.75" customHeight="1">
      <c r="A18" s="25" t="s">
        <v>16</v>
      </c>
      <c r="B18" s="26" t="s">
        <v>17</v>
      </c>
      <c r="C18" s="27" t="s">
        <v>18</v>
      </c>
      <c r="D18" s="28">
        <v>1.22</v>
      </c>
      <c r="E18" s="29">
        <v>65.99</v>
      </c>
      <c r="F18" s="115">
        <f aca="true" t="shared" si="0" ref="F18:F28">ROUND(D18*E18,2)</f>
        <v>80.51</v>
      </c>
    </row>
    <row r="19" spans="1:6" s="30" customFormat="1" ht="12.75" customHeight="1">
      <c r="A19" s="25" t="s">
        <v>19</v>
      </c>
      <c r="B19" s="31" t="s">
        <v>20</v>
      </c>
      <c r="C19" s="27" t="s">
        <v>21</v>
      </c>
      <c r="D19" s="28">
        <v>106.94</v>
      </c>
      <c r="E19" s="29">
        <v>27.98</v>
      </c>
      <c r="F19" s="115">
        <f t="shared" si="0"/>
        <v>2992.18</v>
      </c>
    </row>
    <row r="20" spans="1:6" s="30" customFormat="1" ht="12.75" customHeight="1">
      <c r="A20" s="25" t="s">
        <v>22</v>
      </c>
      <c r="B20" s="26" t="s">
        <v>23</v>
      </c>
      <c r="C20" s="27" t="s">
        <v>21</v>
      </c>
      <c r="D20" s="28">
        <f>1869.7+890</f>
        <v>2759.7</v>
      </c>
      <c r="E20" s="29">
        <v>32.4</v>
      </c>
      <c r="F20" s="115">
        <f t="shared" si="0"/>
        <v>89414.28</v>
      </c>
    </row>
    <row r="21" spans="1:6" s="30" customFormat="1" ht="12.75" customHeight="1">
      <c r="A21" s="25" t="s">
        <v>24</v>
      </c>
      <c r="B21" s="26" t="s">
        <v>25</v>
      </c>
      <c r="C21" s="27" t="s">
        <v>21</v>
      </c>
      <c r="D21" s="28">
        <v>18.94</v>
      </c>
      <c r="E21" s="29">
        <v>12.62</v>
      </c>
      <c r="F21" s="115">
        <f t="shared" si="0"/>
        <v>239.02</v>
      </c>
    </row>
    <row r="22" spans="1:6" s="30" customFormat="1" ht="12.75" customHeight="1">
      <c r="A22" s="25" t="s">
        <v>26</v>
      </c>
      <c r="B22" s="26" t="s">
        <v>27</v>
      </c>
      <c r="C22" s="27" t="s">
        <v>28</v>
      </c>
      <c r="D22" s="28">
        <v>871.44</v>
      </c>
      <c r="E22" s="29">
        <v>13.53</v>
      </c>
      <c r="F22" s="115">
        <f t="shared" si="0"/>
        <v>11790.58</v>
      </c>
    </row>
    <row r="23" spans="1:6" s="32" customFormat="1" ht="12.75" customHeight="1">
      <c r="A23" s="25" t="s">
        <v>29</v>
      </c>
      <c r="B23" s="26" t="s">
        <v>30</v>
      </c>
      <c r="C23" s="27" t="s">
        <v>21</v>
      </c>
      <c r="D23" s="28">
        <v>122.57</v>
      </c>
      <c r="E23" s="29">
        <v>49.74</v>
      </c>
      <c r="F23" s="115">
        <f t="shared" si="0"/>
        <v>6096.63</v>
      </c>
    </row>
    <row r="24" spans="1:6" s="32" customFormat="1" ht="12.75" customHeight="1">
      <c r="A24" s="25" t="s">
        <v>31</v>
      </c>
      <c r="B24" s="26" t="s">
        <v>32</v>
      </c>
      <c r="C24" s="27" t="s">
        <v>21</v>
      </c>
      <c r="D24" s="28">
        <v>153.71</v>
      </c>
      <c r="E24" s="29">
        <v>49.74</v>
      </c>
      <c r="F24" s="115">
        <f t="shared" si="0"/>
        <v>7645.54</v>
      </c>
    </row>
    <row r="25" spans="1:6" s="30" customFormat="1" ht="12.75" customHeight="1">
      <c r="A25" s="25" t="s">
        <v>33</v>
      </c>
      <c r="B25" s="26" t="s">
        <v>34</v>
      </c>
      <c r="C25" s="27" t="s">
        <v>21</v>
      </c>
      <c r="D25" s="28">
        <v>190</v>
      </c>
      <c r="E25" s="29">
        <v>15.12</v>
      </c>
      <c r="F25" s="115">
        <f t="shared" si="0"/>
        <v>2872.8</v>
      </c>
    </row>
    <row r="26" spans="1:6" s="30" customFormat="1" ht="12.75" customHeight="1">
      <c r="A26" s="25" t="s">
        <v>35</v>
      </c>
      <c r="B26" s="26" t="s">
        <v>36</v>
      </c>
      <c r="C26" s="27" t="s">
        <v>21</v>
      </c>
      <c r="D26" s="28">
        <v>1566</v>
      </c>
      <c r="E26" s="29">
        <v>3.62</v>
      </c>
      <c r="F26" s="115">
        <f t="shared" si="0"/>
        <v>5668.92</v>
      </c>
    </row>
    <row r="27" spans="1:6" s="30" customFormat="1" ht="12.75" customHeight="1">
      <c r="A27" s="25" t="s">
        <v>37</v>
      </c>
      <c r="B27" s="26" t="s">
        <v>38</v>
      </c>
      <c r="C27" s="27" t="s">
        <v>21</v>
      </c>
      <c r="D27" s="28">
        <v>1566</v>
      </c>
      <c r="E27" s="29">
        <v>0.71</v>
      </c>
      <c r="F27" s="115">
        <f t="shared" si="0"/>
        <v>1111.86</v>
      </c>
    </row>
    <row r="28" spans="1:6" s="30" customFormat="1" ht="12.75" customHeight="1">
      <c r="A28" s="25" t="s">
        <v>39</v>
      </c>
      <c r="B28" s="26" t="s">
        <v>40</v>
      </c>
      <c r="C28" s="27" t="s">
        <v>18</v>
      </c>
      <c r="D28" s="28">
        <v>56</v>
      </c>
      <c r="E28" s="29">
        <v>160.36</v>
      </c>
      <c r="F28" s="115">
        <f t="shared" si="0"/>
        <v>8980.16</v>
      </c>
    </row>
    <row r="29" spans="1:6" s="24" customFormat="1" ht="12.75" customHeight="1">
      <c r="A29" s="16" t="s">
        <v>41</v>
      </c>
      <c r="B29" s="17" t="s">
        <v>42</v>
      </c>
      <c r="C29" s="21"/>
      <c r="D29" s="22"/>
      <c r="E29" s="23" t="s">
        <v>15</v>
      </c>
      <c r="F29" s="114">
        <f>SUM(F30:F40)</f>
        <v>27239.579999999994</v>
      </c>
    </row>
    <row r="30" spans="1:6" s="30" customFormat="1" ht="12">
      <c r="A30" s="25" t="s">
        <v>43</v>
      </c>
      <c r="B30" s="26" t="s">
        <v>44</v>
      </c>
      <c r="C30" s="33" t="s">
        <v>28</v>
      </c>
      <c r="D30" s="28">
        <v>70</v>
      </c>
      <c r="E30" s="29">
        <v>143.84</v>
      </c>
      <c r="F30" s="115">
        <f aca="true" t="shared" si="1" ref="F30:F40">ROUND(D30*E30,2)</f>
        <v>10068.8</v>
      </c>
    </row>
    <row r="31" spans="1:6" s="30" customFormat="1" ht="24">
      <c r="A31" s="25" t="s">
        <v>45</v>
      </c>
      <c r="B31" s="26" t="s">
        <v>46</v>
      </c>
      <c r="C31" s="27" t="s">
        <v>28</v>
      </c>
      <c r="D31" s="28">
        <v>65</v>
      </c>
      <c r="E31" s="29">
        <v>120.46</v>
      </c>
      <c r="F31" s="115">
        <f t="shared" si="1"/>
        <v>7829.9</v>
      </c>
    </row>
    <row r="32" spans="1:6" s="30" customFormat="1" ht="12.75" customHeight="1">
      <c r="A32" s="25" t="s">
        <v>47</v>
      </c>
      <c r="B32" s="34" t="s">
        <v>48</v>
      </c>
      <c r="C32" s="27" t="s">
        <v>49</v>
      </c>
      <c r="D32" s="28">
        <v>16</v>
      </c>
      <c r="E32" s="29">
        <v>25.1</v>
      </c>
      <c r="F32" s="115">
        <f t="shared" si="1"/>
        <v>401.6</v>
      </c>
    </row>
    <row r="33" spans="1:6" s="30" customFormat="1" ht="24">
      <c r="A33" s="25" t="s">
        <v>50</v>
      </c>
      <c r="B33" s="26" t="s">
        <v>51</v>
      </c>
      <c r="C33" s="27" t="s">
        <v>49</v>
      </c>
      <c r="D33" s="28">
        <v>1</v>
      </c>
      <c r="E33" s="29">
        <v>690</v>
      </c>
      <c r="F33" s="115">
        <f t="shared" si="1"/>
        <v>690</v>
      </c>
    </row>
    <row r="34" spans="1:6" s="30" customFormat="1" ht="12.75" customHeight="1">
      <c r="A34" s="25" t="s">
        <v>52</v>
      </c>
      <c r="B34" s="26" t="s">
        <v>53</v>
      </c>
      <c r="C34" s="27" t="s">
        <v>49</v>
      </c>
      <c r="D34" s="28">
        <v>1</v>
      </c>
      <c r="E34" s="29">
        <v>2625.33</v>
      </c>
      <c r="F34" s="115">
        <f t="shared" si="1"/>
        <v>2625.33</v>
      </c>
    </row>
    <row r="35" spans="1:6" s="30" customFormat="1" ht="24">
      <c r="A35" s="25" t="s">
        <v>54</v>
      </c>
      <c r="B35" s="26" t="s">
        <v>55</v>
      </c>
      <c r="C35" s="27" t="s">
        <v>49</v>
      </c>
      <c r="D35" s="28">
        <v>1</v>
      </c>
      <c r="E35" s="29">
        <v>652.19</v>
      </c>
      <c r="F35" s="115">
        <f t="shared" si="1"/>
        <v>652.19</v>
      </c>
    </row>
    <row r="36" spans="1:6" s="30" customFormat="1" ht="12.75" customHeight="1">
      <c r="A36" s="25" t="s">
        <v>56</v>
      </c>
      <c r="B36" s="26" t="s">
        <v>57</v>
      </c>
      <c r="C36" s="27" t="s">
        <v>58</v>
      </c>
      <c r="D36" s="28">
        <v>1</v>
      </c>
      <c r="E36" s="29">
        <v>350</v>
      </c>
      <c r="F36" s="115">
        <f t="shared" si="1"/>
        <v>350</v>
      </c>
    </row>
    <row r="37" spans="1:6" s="32" customFormat="1" ht="12.75" customHeight="1">
      <c r="A37" s="25" t="s">
        <v>59</v>
      </c>
      <c r="B37" s="26" t="s">
        <v>60</v>
      </c>
      <c r="C37" s="27" t="s">
        <v>58</v>
      </c>
      <c r="D37" s="28">
        <v>1</v>
      </c>
      <c r="E37" s="29">
        <v>1963.89</v>
      </c>
      <c r="F37" s="115">
        <f t="shared" si="1"/>
        <v>1963.89</v>
      </c>
    </row>
    <row r="38" spans="1:6" s="30" customFormat="1" ht="12.75" customHeight="1">
      <c r="A38" s="25" t="s">
        <v>61</v>
      </c>
      <c r="B38" s="26" t="s">
        <v>62</v>
      </c>
      <c r="C38" s="27" t="s">
        <v>28</v>
      </c>
      <c r="D38" s="28">
        <v>0.5</v>
      </c>
      <c r="E38" s="29">
        <v>30.01</v>
      </c>
      <c r="F38" s="115">
        <f t="shared" si="1"/>
        <v>15.01</v>
      </c>
    </row>
    <row r="39" spans="1:6" s="30" customFormat="1" ht="12.75" customHeight="1">
      <c r="A39" s="25" t="s">
        <v>63</v>
      </c>
      <c r="B39" s="26" t="s">
        <v>64</v>
      </c>
      <c r="C39" s="27" t="s">
        <v>28</v>
      </c>
      <c r="D39" s="28">
        <v>4</v>
      </c>
      <c r="E39" s="29">
        <v>69.39</v>
      </c>
      <c r="F39" s="115">
        <f t="shared" si="1"/>
        <v>277.56</v>
      </c>
    </row>
    <row r="40" spans="1:6" s="30" customFormat="1" ht="12.75" customHeight="1">
      <c r="A40" s="25" t="s">
        <v>65</v>
      </c>
      <c r="B40" s="26" t="s">
        <v>66</v>
      </c>
      <c r="C40" s="27" t="s">
        <v>28</v>
      </c>
      <c r="D40" s="28">
        <v>14</v>
      </c>
      <c r="E40" s="29">
        <v>168.95</v>
      </c>
      <c r="F40" s="115">
        <f t="shared" si="1"/>
        <v>2365.3</v>
      </c>
    </row>
    <row r="41" spans="1:6" s="24" customFormat="1" ht="12.75" customHeight="1">
      <c r="A41" s="16" t="s">
        <v>67</v>
      </c>
      <c r="B41" s="17" t="s">
        <v>68</v>
      </c>
      <c r="C41" s="21"/>
      <c r="D41" s="22"/>
      <c r="E41" s="23" t="s">
        <v>15</v>
      </c>
      <c r="F41" s="114">
        <f>SUM(F42:F43)</f>
        <v>27152.53</v>
      </c>
    </row>
    <row r="42" spans="1:6" s="30" customFormat="1" ht="12.75" customHeight="1">
      <c r="A42" s="25" t="s">
        <v>69</v>
      </c>
      <c r="B42" s="34" t="s">
        <v>70</v>
      </c>
      <c r="C42" s="27" t="s">
        <v>21</v>
      </c>
      <c r="D42" s="28">
        <v>118.32</v>
      </c>
      <c r="E42" s="29">
        <v>24.52</v>
      </c>
      <c r="F42" s="115">
        <f>ROUND(D42*E42,2)</f>
        <v>2901.21</v>
      </c>
    </row>
    <row r="43" spans="1:6" s="30" customFormat="1" ht="12.75" customHeight="1">
      <c r="A43" s="25" t="s">
        <v>71</v>
      </c>
      <c r="B43" s="31" t="s">
        <v>72</v>
      </c>
      <c r="C43" s="27" t="s">
        <v>18</v>
      </c>
      <c r="D43" s="28">
        <v>126.5</v>
      </c>
      <c r="E43" s="29">
        <v>191.71</v>
      </c>
      <c r="F43" s="115">
        <f>ROUND(D43*E43,2)</f>
        <v>24251.32</v>
      </c>
    </row>
    <row r="44" spans="1:6" s="24" customFormat="1" ht="12.75" customHeight="1">
      <c r="A44" s="16" t="s">
        <v>73</v>
      </c>
      <c r="B44" s="17" t="s">
        <v>74</v>
      </c>
      <c r="C44" s="21"/>
      <c r="D44" s="22"/>
      <c r="E44" s="23" t="s">
        <v>15</v>
      </c>
      <c r="F44" s="114">
        <f>SUM(F45:F47)</f>
        <v>2288.81</v>
      </c>
    </row>
    <row r="45" spans="1:6" s="30" customFormat="1" ht="12.75" customHeight="1">
      <c r="A45" s="25" t="s">
        <v>75</v>
      </c>
      <c r="B45" s="31" t="s">
        <v>76</v>
      </c>
      <c r="C45" s="27" t="s">
        <v>21</v>
      </c>
      <c r="D45" s="28">
        <v>118.77</v>
      </c>
      <c r="E45" s="29">
        <v>2.82</v>
      </c>
      <c r="F45" s="115">
        <f>ROUND(D45*E45,2)</f>
        <v>334.93</v>
      </c>
    </row>
    <row r="46" spans="1:6" s="30" customFormat="1" ht="12.75" customHeight="1">
      <c r="A46" s="25" t="s">
        <v>77</v>
      </c>
      <c r="B46" s="31" t="s">
        <v>78</v>
      </c>
      <c r="C46" s="27" t="s">
        <v>21</v>
      </c>
      <c r="D46" s="28">
        <v>118.77</v>
      </c>
      <c r="E46" s="29">
        <v>12.31</v>
      </c>
      <c r="F46" s="115">
        <f>ROUND(D46*E46,2)</f>
        <v>1462.06</v>
      </c>
    </row>
    <row r="47" spans="1:6" s="30" customFormat="1" ht="12.75" customHeight="1">
      <c r="A47" s="25" t="s">
        <v>79</v>
      </c>
      <c r="B47" s="26" t="s">
        <v>80</v>
      </c>
      <c r="C47" s="27" t="s">
        <v>21</v>
      </c>
      <c r="D47" s="28">
        <v>42</v>
      </c>
      <c r="E47" s="29">
        <v>11.71</v>
      </c>
      <c r="F47" s="115">
        <f>ROUND(D47*E47,2)</f>
        <v>491.82</v>
      </c>
    </row>
    <row r="48" spans="1:6" s="24" customFormat="1" ht="12.75" customHeight="1">
      <c r="A48" s="16" t="s">
        <v>81</v>
      </c>
      <c r="B48" s="17" t="s">
        <v>82</v>
      </c>
      <c r="C48" s="21"/>
      <c r="D48" s="22"/>
      <c r="E48" s="23" t="s">
        <v>15</v>
      </c>
      <c r="F48" s="114">
        <f>F49</f>
        <v>886.86</v>
      </c>
    </row>
    <row r="49" spans="1:6" s="32" customFormat="1" ht="12.75" customHeight="1">
      <c r="A49" s="25" t="s">
        <v>83</v>
      </c>
      <c r="B49" s="26" t="s">
        <v>84</v>
      </c>
      <c r="C49" s="27" t="s">
        <v>21</v>
      </c>
      <c r="D49" s="28">
        <v>18</v>
      </c>
      <c r="E49" s="29">
        <v>49.27</v>
      </c>
      <c r="F49" s="115">
        <f>ROUND(D49*E49,2)</f>
        <v>886.86</v>
      </c>
    </row>
    <row r="50" spans="1:6" s="24" customFormat="1" ht="12.75" customHeight="1">
      <c r="A50" s="16" t="s">
        <v>85</v>
      </c>
      <c r="B50" s="17" t="s">
        <v>86</v>
      </c>
      <c r="C50" s="21"/>
      <c r="D50" s="22"/>
      <c r="E50" s="23" t="s">
        <v>87</v>
      </c>
      <c r="F50" s="114">
        <f>F51+F55+F58+F63</f>
        <v>39850.78</v>
      </c>
    </row>
    <row r="51" spans="1:6" s="35" customFormat="1" ht="12.75" customHeight="1">
      <c r="A51" s="16" t="s">
        <v>88</v>
      </c>
      <c r="B51" s="17" t="s">
        <v>89</v>
      </c>
      <c r="C51" s="21"/>
      <c r="D51" s="22"/>
      <c r="E51" s="23" t="s">
        <v>15</v>
      </c>
      <c r="F51" s="114">
        <f>SUM(F52:F54)</f>
        <v>6024.650000000001</v>
      </c>
    </row>
    <row r="52" spans="1:6" s="32" customFormat="1" ht="12.75" customHeight="1">
      <c r="A52" s="25" t="s">
        <v>90</v>
      </c>
      <c r="B52" s="26" t="s">
        <v>91</v>
      </c>
      <c r="C52" s="27" t="s">
        <v>28</v>
      </c>
      <c r="D52" s="28">
        <v>210</v>
      </c>
      <c r="E52" s="29">
        <v>11.09</v>
      </c>
      <c r="F52" s="115">
        <f>ROUND(D52*E52,2)</f>
        <v>2328.9</v>
      </c>
    </row>
    <row r="53" spans="1:6" s="32" customFormat="1" ht="12.75" customHeight="1">
      <c r="A53" s="25" t="s">
        <v>92</v>
      </c>
      <c r="B53" s="26" t="s">
        <v>93</v>
      </c>
      <c r="C53" s="27" t="s">
        <v>28</v>
      </c>
      <c r="D53" s="28">
        <v>180</v>
      </c>
      <c r="E53" s="29">
        <v>16.23</v>
      </c>
      <c r="F53" s="115">
        <f>ROUND(D53*E53,2)</f>
        <v>2921.4</v>
      </c>
    </row>
    <row r="54" spans="1:6" s="32" customFormat="1" ht="24">
      <c r="A54" s="25" t="s">
        <v>94</v>
      </c>
      <c r="B54" s="26" t="s">
        <v>95</v>
      </c>
      <c r="C54" s="27" t="s">
        <v>49</v>
      </c>
      <c r="D54" s="28">
        <v>5</v>
      </c>
      <c r="E54" s="29">
        <v>154.87</v>
      </c>
      <c r="F54" s="115">
        <f>ROUND(D54*E54,2)</f>
        <v>774.35</v>
      </c>
    </row>
    <row r="55" spans="1:6" s="24" customFormat="1" ht="12.75" customHeight="1">
      <c r="A55" s="16" t="s">
        <v>96</v>
      </c>
      <c r="B55" s="17" t="s">
        <v>97</v>
      </c>
      <c r="C55" s="21"/>
      <c r="D55" s="22"/>
      <c r="E55" s="23" t="s">
        <v>15</v>
      </c>
      <c r="F55" s="114">
        <f>SUM(F56:F57)</f>
        <v>533.15</v>
      </c>
    </row>
    <row r="56" spans="1:6" s="30" customFormat="1" ht="12.75" customHeight="1">
      <c r="A56" s="25" t="s">
        <v>98</v>
      </c>
      <c r="B56" s="26" t="s">
        <v>99</v>
      </c>
      <c r="C56" s="27" t="s">
        <v>49</v>
      </c>
      <c r="D56" s="28">
        <v>5</v>
      </c>
      <c r="E56" s="29">
        <v>86.32</v>
      </c>
      <c r="F56" s="115">
        <f>ROUND(D56*E56,2)</f>
        <v>431.6</v>
      </c>
    </row>
    <row r="57" spans="1:6" s="32" customFormat="1" ht="12.75" customHeight="1">
      <c r="A57" s="25" t="s">
        <v>100</v>
      </c>
      <c r="B57" s="26" t="s">
        <v>101</v>
      </c>
      <c r="C57" s="27" t="s">
        <v>49</v>
      </c>
      <c r="D57" s="28">
        <v>5</v>
      </c>
      <c r="E57" s="29">
        <v>20.31</v>
      </c>
      <c r="F57" s="115">
        <f>ROUND(D57*E57,2)</f>
        <v>101.55</v>
      </c>
    </row>
    <row r="58" spans="1:6" s="24" customFormat="1" ht="12.75" customHeight="1">
      <c r="A58" s="16" t="s">
        <v>102</v>
      </c>
      <c r="B58" s="17" t="s">
        <v>103</v>
      </c>
      <c r="C58" s="21"/>
      <c r="D58" s="22"/>
      <c r="E58" s="23" t="s">
        <v>15</v>
      </c>
      <c r="F58" s="114">
        <f>SUM(F59:F62)</f>
        <v>27355.379999999997</v>
      </c>
    </row>
    <row r="59" spans="1:6" s="30" customFormat="1" ht="12.75" customHeight="1">
      <c r="A59" s="25" t="s">
        <v>104</v>
      </c>
      <c r="B59" s="26" t="s">
        <v>105</v>
      </c>
      <c r="C59" s="27" t="s">
        <v>49</v>
      </c>
      <c r="D59" s="28">
        <v>147</v>
      </c>
      <c r="E59" s="29">
        <v>138.58</v>
      </c>
      <c r="F59" s="115">
        <f>ROUND(D59*E59,2)</f>
        <v>20371.26</v>
      </c>
    </row>
    <row r="60" spans="1:6" s="32" customFormat="1" ht="12.75" customHeight="1">
      <c r="A60" s="25" t="s">
        <v>106</v>
      </c>
      <c r="B60" s="34" t="s">
        <v>107</v>
      </c>
      <c r="C60" s="27" t="s">
        <v>28</v>
      </c>
      <c r="D60" s="28">
        <v>90</v>
      </c>
      <c r="E60" s="29">
        <v>22.82</v>
      </c>
      <c r="F60" s="115">
        <f>ROUND(D60*E60,2)</f>
        <v>2053.8</v>
      </c>
    </row>
    <row r="61" spans="1:6" s="32" customFormat="1" ht="12.75" customHeight="1">
      <c r="A61" s="25" t="s">
        <v>108</v>
      </c>
      <c r="B61" s="34" t="s">
        <v>109</v>
      </c>
      <c r="C61" s="27" t="s">
        <v>28</v>
      </c>
      <c r="D61" s="28">
        <v>124</v>
      </c>
      <c r="E61" s="29">
        <v>35.22</v>
      </c>
      <c r="F61" s="115">
        <f>ROUND(D61*E61,2)</f>
        <v>4367.28</v>
      </c>
    </row>
    <row r="62" spans="1:6" s="32" customFormat="1" ht="12.75" customHeight="1">
      <c r="A62" s="25" t="s">
        <v>110</v>
      </c>
      <c r="B62" s="34" t="s">
        <v>111</v>
      </c>
      <c r="C62" s="27" t="s">
        <v>49</v>
      </c>
      <c r="D62" s="28">
        <v>3</v>
      </c>
      <c r="E62" s="29">
        <v>187.68</v>
      </c>
      <c r="F62" s="115">
        <f>ROUND(D62*E62,2)</f>
        <v>563.04</v>
      </c>
    </row>
    <row r="63" spans="1:6" s="24" customFormat="1" ht="12.75" customHeight="1">
      <c r="A63" s="16" t="s">
        <v>112</v>
      </c>
      <c r="B63" s="17" t="s">
        <v>113</v>
      </c>
      <c r="C63" s="21"/>
      <c r="D63" s="22"/>
      <c r="E63" s="23" t="s">
        <v>15</v>
      </c>
      <c r="F63" s="114">
        <f>SUM(F64:F66)</f>
        <v>5937.6</v>
      </c>
    </row>
    <row r="64" spans="1:6" s="32" customFormat="1" ht="12.75" customHeight="1">
      <c r="A64" s="25" t="s">
        <v>114</v>
      </c>
      <c r="B64" s="34" t="s">
        <v>107</v>
      </c>
      <c r="C64" s="27" t="s">
        <v>28</v>
      </c>
      <c r="D64" s="28">
        <v>36</v>
      </c>
      <c r="E64" s="29">
        <v>22.82</v>
      </c>
      <c r="F64" s="115">
        <f>ROUND(D64*E64,2)</f>
        <v>821.52</v>
      </c>
    </row>
    <row r="65" spans="1:6" s="32" customFormat="1" ht="12.75" customHeight="1">
      <c r="A65" s="25" t="s">
        <v>115</v>
      </c>
      <c r="B65" s="34" t="s">
        <v>109</v>
      </c>
      <c r="C65" s="27" t="s">
        <v>28</v>
      </c>
      <c r="D65" s="28">
        <v>60</v>
      </c>
      <c r="E65" s="29">
        <v>35.22</v>
      </c>
      <c r="F65" s="115">
        <f>ROUND(D65*E65,2)</f>
        <v>2113.2</v>
      </c>
    </row>
    <row r="66" spans="1:6" s="32" customFormat="1" ht="12.75" customHeight="1">
      <c r="A66" s="25" t="s">
        <v>116</v>
      </c>
      <c r="B66" s="34" t="s">
        <v>111</v>
      </c>
      <c r="C66" s="27" t="s">
        <v>49</v>
      </c>
      <c r="D66" s="28">
        <v>16</v>
      </c>
      <c r="E66" s="29">
        <v>187.68</v>
      </c>
      <c r="F66" s="115">
        <f>ROUND(D66*E66,2)</f>
        <v>3002.88</v>
      </c>
    </row>
    <row r="67" spans="1:6" s="36" customFormat="1" ht="13.5" customHeight="1">
      <c r="A67" s="16" t="s">
        <v>117</v>
      </c>
      <c r="B67" s="17" t="s">
        <v>118</v>
      </c>
      <c r="C67" s="21"/>
      <c r="D67" s="22"/>
      <c r="E67" s="23" t="s">
        <v>12</v>
      </c>
      <c r="F67" s="114">
        <f>F68+F72+F79+F86</f>
        <v>77542.73</v>
      </c>
    </row>
    <row r="68" spans="1:6" s="36" customFormat="1" ht="13.5" customHeight="1">
      <c r="A68" s="16" t="s">
        <v>119</v>
      </c>
      <c r="B68" s="17" t="s">
        <v>120</v>
      </c>
      <c r="C68" s="21"/>
      <c r="D68" s="22"/>
      <c r="E68" s="23" t="s">
        <v>15</v>
      </c>
      <c r="F68" s="114">
        <f>SUM(F69:F71)</f>
        <v>35508.12</v>
      </c>
    </row>
    <row r="69" spans="1:6" s="32" customFormat="1" ht="24">
      <c r="A69" s="25" t="s">
        <v>121</v>
      </c>
      <c r="B69" s="26" t="s">
        <v>122</v>
      </c>
      <c r="C69" s="27" t="s">
        <v>49</v>
      </c>
      <c r="D69" s="28">
        <v>23</v>
      </c>
      <c r="E69" s="29">
        <v>1373.32</v>
      </c>
      <c r="F69" s="115">
        <f>ROUND(D69*E69,2)</f>
        <v>31586.36</v>
      </c>
    </row>
    <row r="70" spans="1:6" s="30" customFormat="1" ht="12">
      <c r="A70" s="25" t="s">
        <v>123</v>
      </c>
      <c r="B70" s="26" t="s">
        <v>124</v>
      </c>
      <c r="C70" s="27" t="s">
        <v>49</v>
      </c>
      <c r="D70" s="28">
        <v>7</v>
      </c>
      <c r="E70" s="29">
        <v>96.08</v>
      </c>
      <c r="F70" s="115">
        <f>ROUND(D70*E70,2)</f>
        <v>672.56</v>
      </c>
    </row>
    <row r="71" spans="1:6" s="32" customFormat="1" ht="24">
      <c r="A71" s="25" t="s">
        <v>125</v>
      </c>
      <c r="B71" s="26" t="s">
        <v>126</v>
      </c>
      <c r="C71" s="27" t="s">
        <v>49</v>
      </c>
      <c r="D71" s="28">
        <v>2</v>
      </c>
      <c r="E71" s="29">
        <v>1624.6</v>
      </c>
      <c r="F71" s="115">
        <f>ROUND(D71*E71,2)</f>
        <v>3249.2</v>
      </c>
    </row>
    <row r="72" spans="1:6" s="24" customFormat="1" ht="13.5" customHeight="1">
      <c r="A72" s="38" t="s">
        <v>127</v>
      </c>
      <c r="B72" s="17" t="s">
        <v>128</v>
      </c>
      <c r="C72" s="21"/>
      <c r="D72" s="22"/>
      <c r="E72" s="23" t="s">
        <v>15</v>
      </c>
      <c r="F72" s="114">
        <f>SUM(F73:F78)</f>
        <v>13696.959999999997</v>
      </c>
    </row>
    <row r="73" spans="1:6" s="32" customFormat="1" ht="12">
      <c r="A73" s="25" t="s">
        <v>129</v>
      </c>
      <c r="B73" s="26" t="s">
        <v>130</v>
      </c>
      <c r="C73" s="27" t="s">
        <v>28</v>
      </c>
      <c r="D73" s="28">
        <v>623</v>
      </c>
      <c r="E73" s="29">
        <v>8.24</v>
      </c>
      <c r="F73" s="115">
        <f aca="true" t="shared" si="2" ref="F73:F78">ROUND(D73*E73,2)</f>
        <v>5133.52</v>
      </c>
    </row>
    <row r="74" spans="1:6" s="32" customFormat="1" ht="12">
      <c r="A74" s="25" t="s">
        <v>131</v>
      </c>
      <c r="B74" s="26" t="s">
        <v>132</v>
      </c>
      <c r="C74" s="27" t="s">
        <v>49</v>
      </c>
      <c r="D74" s="28">
        <v>29</v>
      </c>
      <c r="E74" s="29">
        <v>218.61</v>
      </c>
      <c r="F74" s="115">
        <f t="shared" si="2"/>
        <v>6339.69</v>
      </c>
    </row>
    <row r="75" spans="1:6" s="32" customFormat="1" ht="24">
      <c r="A75" s="25" t="s">
        <v>133</v>
      </c>
      <c r="B75" s="26" t="s">
        <v>134</v>
      </c>
      <c r="C75" s="27" t="s">
        <v>49</v>
      </c>
      <c r="D75" s="28">
        <v>0.7</v>
      </c>
      <c r="E75" s="29">
        <v>505.12</v>
      </c>
      <c r="F75" s="115">
        <f t="shared" si="2"/>
        <v>353.58</v>
      </c>
    </row>
    <row r="76" spans="1:6" s="32" customFormat="1" ht="24">
      <c r="A76" s="25" t="s">
        <v>135</v>
      </c>
      <c r="B76" s="26" t="s">
        <v>136</v>
      </c>
      <c r="C76" s="27" t="s">
        <v>49</v>
      </c>
      <c r="D76" s="28">
        <v>9</v>
      </c>
      <c r="E76" s="29">
        <v>57.57</v>
      </c>
      <c r="F76" s="115">
        <f t="shared" si="2"/>
        <v>518.13</v>
      </c>
    </row>
    <row r="77" spans="1:6" s="32" customFormat="1" ht="12">
      <c r="A77" s="25" t="s">
        <v>137</v>
      </c>
      <c r="B77" s="26" t="s">
        <v>138</v>
      </c>
      <c r="C77" s="27" t="s">
        <v>49</v>
      </c>
      <c r="D77" s="28">
        <v>6</v>
      </c>
      <c r="E77" s="29">
        <v>152.15</v>
      </c>
      <c r="F77" s="115">
        <f t="shared" si="2"/>
        <v>912.9</v>
      </c>
    </row>
    <row r="78" spans="1:6" s="32" customFormat="1" ht="12">
      <c r="A78" s="25" t="s">
        <v>139</v>
      </c>
      <c r="B78" s="26" t="s">
        <v>140</v>
      </c>
      <c r="C78" s="27" t="s">
        <v>141</v>
      </c>
      <c r="D78" s="28">
        <v>16.89</v>
      </c>
      <c r="E78" s="29">
        <v>26</v>
      </c>
      <c r="F78" s="115">
        <f t="shared" si="2"/>
        <v>439.14</v>
      </c>
    </row>
    <row r="79" spans="1:6" s="24" customFormat="1" ht="13.5" customHeight="1">
      <c r="A79" s="16" t="s">
        <v>142</v>
      </c>
      <c r="B79" s="17" t="s">
        <v>143</v>
      </c>
      <c r="C79" s="21"/>
      <c r="D79" s="22"/>
      <c r="E79" s="23" t="s">
        <v>15</v>
      </c>
      <c r="F79" s="114">
        <f>SUM(F80:F85)</f>
        <v>28109.85</v>
      </c>
    </row>
    <row r="80" spans="1:6" s="32" customFormat="1" ht="12">
      <c r="A80" s="25" t="s">
        <v>144</v>
      </c>
      <c r="B80" s="26" t="s">
        <v>145</v>
      </c>
      <c r="C80" s="27" t="s">
        <v>28</v>
      </c>
      <c r="D80" s="28">
        <v>1125</v>
      </c>
      <c r="E80" s="29">
        <v>3.68</v>
      </c>
      <c r="F80" s="115">
        <f aca="true" t="shared" si="3" ref="F80:F85">ROUND(D80*E80,2)</f>
        <v>4140</v>
      </c>
    </row>
    <row r="81" spans="1:6" s="32" customFormat="1" ht="12">
      <c r="A81" s="25" t="s">
        <v>146</v>
      </c>
      <c r="B81" s="26" t="s">
        <v>147</v>
      </c>
      <c r="C81" s="27" t="s">
        <v>28</v>
      </c>
      <c r="D81" s="28">
        <v>282</v>
      </c>
      <c r="E81" s="29">
        <v>6.14</v>
      </c>
      <c r="F81" s="115">
        <f t="shared" si="3"/>
        <v>1731.48</v>
      </c>
    </row>
    <row r="82" spans="1:6" s="32" customFormat="1" ht="12">
      <c r="A82" s="25" t="s">
        <v>148</v>
      </c>
      <c r="B82" s="26" t="s">
        <v>149</v>
      </c>
      <c r="C82" s="27" t="s">
        <v>28</v>
      </c>
      <c r="D82" s="28">
        <v>2550</v>
      </c>
      <c r="E82" s="29">
        <v>8.31</v>
      </c>
      <c r="F82" s="115">
        <f t="shared" si="3"/>
        <v>21190.5</v>
      </c>
    </row>
    <row r="83" spans="1:6" s="32" customFormat="1" ht="12">
      <c r="A83" s="25" t="s">
        <v>150</v>
      </c>
      <c r="B83" s="26" t="s">
        <v>151</v>
      </c>
      <c r="C83" s="27" t="s">
        <v>28</v>
      </c>
      <c r="D83" s="28">
        <v>195</v>
      </c>
      <c r="E83" s="29">
        <v>2.06</v>
      </c>
      <c r="F83" s="115">
        <f t="shared" si="3"/>
        <v>401.7</v>
      </c>
    </row>
    <row r="84" spans="1:6" s="32" customFormat="1" ht="12">
      <c r="A84" s="25" t="s">
        <v>152</v>
      </c>
      <c r="B84" s="26" t="s">
        <v>153</v>
      </c>
      <c r="C84" s="27" t="s">
        <v>28</v>
      </c>
      <c r="D84" s="28">
        <v>21</v>
      </c>
      <c r="E84" s="29">
        <v>6.47</v>
      </c>
      <c r="F84" s="115">
        <f t="shared" si="3"/>
        <v>135.87</v>
      </c>
    </row>
    <row r="85" spans="1:6" s="32" customFormat="1" ht="12">
      <c r="A85" s="25" t="s">
        <v>154</v>
      </c>
      <c r="B85" s="26" t="s">
        <v>155</v>
      </c>
      <c r="C85" s="27" t="s">
        <v>156</v>
      </c>
      <c r="D85" s="28">
        <v>42</v>
      </c>
      <c r="E85" s="29">
        <v>12.15</v>
      </c>
      <c r="F85" s="115">
        <f t="shared" si="3"/>
        <v>510.3</v>
      </c>
    </row>
    <row r="86" spans="1:6" s="24" customFormat="1" ht="13.5" customHeight="1">
      <c r="A86" s="16" t="s">
        <v>157</v>
      </c>
      <c r="B86" s="17" t="s">
        <v>158</v>
      </c>
      <c r="C86" s="21"/>
      <c r="D86" s="22"/>
      <c r="E86" s="23" t="s">
        <v>15</v>
      </c>
      <c r="F86" s="114">
        <f>F87+F88</f>
        <v>227.8</v>
      </c>
    </row>
    <row r="87" spans="1:6" s="32" customFormat="1" ht="12">
      <c r="A87" s="25" t="s">
        <v>159</v>
      </c>
      <c r="B87" s="26" t="s">
        <v>160</v>
      </c>
      <c r="C87" s="27" t="s">
        <v>49</v>
      </c>
      <c r="D87" s="28">
        <v>6</v>
      </c>
      <c r="E87" s="29">
        <v>10.43</v>
      </c>
      <c r="F87" s="115">
        <f>ROUND(D87*E87,2)</f>
        <v>62.58</v>
      </c>
    </row>
    <row r="88" spans="1:6" s="30" customFormat="1" ht="24">
      <c r="A88" s="25" t="s">
        <v>161</v>
      </c>
      <c r="B88" s="26" t="s">
        <v>162</v>
      </c>
      <c r="C88" s="27" t="s">
        <v>49</v>
      </c>
      <c r="D88" s="28">
        <v>1</v>
      </c>
      <c r="E88" s="29">
        <v>165.22</v>
      </c>
      <c r="F88" s="115">
        <f>ROUND(D88*E88,2)</f>
        <v>165.22</v>
      </c>
    </row>
    <row r="89" spans="1:6" s="37" customFormat="1" ht="12">
      <c r="A89" s="16" t="s">
        <v>163</v>
      </c>
      <c r="B89" s="17" t="s">
        <v>164</v>
      </c>
      <c r="C89" s="39"/>
      <c r="D89" s="40"/>
      <c r="E89" s="19" t="s">
        <v>12</v>
      </c>
      <c r="F89" s="116">
        <f>F90+F92+F95+F98+F100+F103+F106+F110+F117+F127+F133+F137+F141+F146+F153+F165+F173+F175+F185</f>
        <v>50011.99999999999</v>
      </c>
    </row>
    <row r="90" spans="1:6" s="35" customFormat="1" ht="13.5" customHeight="1">
      <c r="A90" s="16" t="s">
        <v>165</v>
      </c>
      <c r="B90" s="17" t="s">
        <v>120</v>
      </c>
      <c r="C90" s="21"/>
      <c r="D90" s="22"/>
      <c r="E90" s="23" t="s">
        <v>166</v>
      </c>
      <c r="F90" s="114">
        <f>F91</f>
        <v>5618.44</v>
      </c>
    </row>
    <row r="91" spans="1:6" s="30" customFormat="1" ht="24">
      <c r="A91" s="25" t="s">
        <v>167</v>
      </c>
      <c r="B91" s="26" t="s">
        <v>168</v>
      </c>
      <c r="C91" s="27" t="s">
        <v>156</v>
      </c>
      <c r="D91" s="28">
        <v>4</v>
      </c>
      <c r="E91" s="29">
        <v>1404.61</v>
      </c>
      <c r="F91" s="115">
        <f>ROUND(D91*E91,2)</f>
        <v>5618.44</v>
      </c>
    </row>
    <row r="92" spans="1:6" s="35" customFormat="1" ht="13.5" customHeight="1">
      <c r="A92" s="16" t="s">
        <v>169</v>
      </c>
      <c r="B92" s="17" t="s">
        <v>128</v>
      </c>
      <c r="C92" s="21"/>
      <c r="D92" s="22"/>
      <c r="E92" s="23" t="s">
        <v>15</v>
      </c>
      <c r="F92" s="114">
        <f>SUM(F93:F94)</f>
        <v>780.86</v>
      </c>
    </row>
    <row r="93" spans="1:6" s="32" customFormat="1" ht="12">
      <c r="A93" s="25" t="s">
        <v>170</v>
      </c>
      <c r="B93" s="26" t="s">
        <v>130</v>
      </c>
      <c r="C93" s="27" t="s">
        <v>28</v>
      </c>
      <c r="D93" s="28">
        <v>90</v>
      </c>
      <c r="E93" s="29">
        <v>8.24</v>
      </c>
      <c r="F93" s="115">
        <f>ROUND(D93*E93,2)</f>
        <v>741.6</v>
      </c>
    </row>
    <row r="94" spans="1:6" s="32" customFormat="1" ht="12">
      <c r="A94" s="25" t="s">
        <v>171</v>
      </c>
      <c r="B94" s="26" t="s">
        <v>140</v>
      </c>
      <c r="C94" s="27" t="s">
        <v>141</v>
      </c>
      <c r="D94" s="28">
        <v>1.51</v>
      </c>
      <c r="E94" s="29">
        <v>26</v>
      </c>
      <c r="F94" s="115">
        <f>ROUND(D94*E94,2)</f>
        <v>39.26</v>
      </c>
    </row>
    <row r="95" spans="1:6" s="35" customFormat="1" ht="13.5" customHeight="1">
      <c r="A95" s="16" t="s">
        <v>172</v>
      </c>
      <c r="B95" s="17" t="s">
        <v>173</v>
      </c>
      <c r="C95" s="21"/>
      <c r="D95" s="22"/>
      <c r="E95" s="23" t="s">
        <v>15</v>
      </c>
      <c r="F95" s="114">
        <f>SUM(F96:F97)</f>
        <v>2259</v>
      </c>
    </row>
    <row r="96" spans="1:6" s="32" customFormat="1" ht="12">
      <c r="A96" s="25" t="s">
        <v>174</v>
      </c>
      <c r="B96" s="26" t="s">
        <v>147</v>
      </c>
      <c r="C96" s="27" t="s">
        <v>28</v>
      </c>
      <c r="D96" s="28">
        <v>360</v>
      </c>
      <c r="E96" s="29">
        <v>6.14</v>
      </c>
      <c r="F96" s="115">
        <f>ROUND(D96*E96,2)</f>
        <v>2210.4</v>
      </c>
    </row>
    <row r="97" spans="1:6" s="32" customFormat="1" ht="12">
      <c r="A97" s="25" t="s">
        <v>175</v>
      </c>
      <c r="B97" s="26" t="s">
        <v>155</v>
      </c>
      <c r="C97" s="27" t="s">
        <v>156</v>
      </c>
      <c r="D97" s="28">
        <v>4</v>
      </c>
      <c r="E97" s="29">
        <v>12.15</v>
      </c>
      <c r="F97" s="115">
        <f>ROUND(D97*E97,2)</f>
        <v>48.6</v>
      </c>
    </row>
    <row r="98" spans="1:6" s="35" customFormat="1" ht="13.5" customHeight="1">
      <c r="A98" s="16" t="s">
        <v>176</v>
      </c>
      <c r="B98" s="17" t="s">
        <v>120</v>
      </c>
      <c r="C98" s="21"/>
      <c r="D98" s="22"/>
      <c r="E98" s="23" t="s">
        <v>15</v>
      </c>
      <c r="F98" s="114">
        <f>F99</f>
        <v>4148.96</v>
      </c>
    </row>
    <row r="99" spans="1:6" s="30" customFormat="1" ht="24">
      <c r="A99" s="25" t="s">
        <v>177</v>
      </c>
      <c r="B99" s="26" t="s">
        <v>178</v>
      </c>
      <c r="C99" s="27" t="s">
        <v>156</v>
      </c>
      <c r="D99" s="28">
        <v>4</v>
      </c>
      <c r="E99" s="29">
        <v>1037.24</v>
      </c>
      <c r="F99" s="115">
        <f>ROUND(D99*E99,2)</f>
        <v>4148.96</v>
      </c>
    </row>
    <row r="100" spans="1:6" s="35" customFormat="1" ht="13.5" customHeight="1">
      <c r="A100" s="16" t="s">
        <v>179</v>
      </c>
      <c r="B100" s="17" t="s">
        <v>128</v>
      </c>
      <c r="C100" s="21"/>
      <c r="D100" s="22"/>
      <c r="E100" s="23" t="s">
        <v>15</v>
      </c>
      <c r="F100" s="114">
        <f>SUM(F101:F102)</f>
        <v>390.56</v>
      </c>
    </row>
    <row r="101" spans="1:6" s="32" customFormat="1" ht="12">
      <c r="A101" s="25" t="s">
        <v>180</v>
      </c>
      <c r="B101" s="26" t="s">
        <v>130</v>
      </c>
      <c r="C101" s="27" t="s">
        <v>28</v>
      </c>
      <c r="D101" s="28">
        <v>45</v>
      </c>
      <c r="E101" s="29">
        <v>8.24</v>
      </c>
      <c r="F101" s="115">
        <f>ROUND(D101*E101,2)</f>
        <v>370.8</v>
      </c>
    </row>
    <row r="102" spans="1:6" s="32" customFormat="1" ht="12">
      <c r="A102" s="25" t="s">
        <v>181</v>
      </c>
      <c r="B102" s="26" t="s">
        <v>140</v>
      </c>
      <c r="C102" s="27" t="s">
        <v>141</v>
      </c>
      <c r="D102" s="28">
        <v>0.76</v>
      </c>
      <c r="E102" s="29">
        <v>26</v>
      </c>
      <c r="F102" s="115">
        <f>ROUND(D102*E102,2)</f>
        <v>19.76</v>
      </c>
    </row>
    <row r="103" spans="1:6" s="35" customFormat="1" ht="13.5" customHeight="1">
      <c r="A103" s="16" t="s">
        <v>182</v>
      </c>
      <c r="B103" s="17" t="s">
        <v>173</v>
      </c>
      <c r="C103" s="21"/>
      <c r="D103" s="22"/>
      <c r="E103" s="23" t="s">
        <v>15</v>
      </c>
      <c r="F103" s="114">
        <f>SUM(F104:F105)</f>
        <v>809.25</v>
      </c>
    </row>
    <row r="104" spans="1:6" s="32" customFormat="1" ht="12">
      <c r="A104" s="25" t="s">
        <v>183</v>
      </c>
      <c r="B104" s="26" t="s">
        <v>145</v>
      </c>
      <c r="C104" s="27" t="s">
        <v>28</v>
      </c>
      <c r="D104" s="28">
        <v>210</v>
      </c>
      <c r="E104" s="29">
        <v>3.68</v>
      </c>
      <c r="F104" s="115">
        <f>ROUND(D104*E104,2)</f>
        <v>772.8</v>
      </c>
    </row>
    <row r="105" spans="1:6" s="32" customFormat="1" ht="12">
      <c r="A105" s="25" t="s">
        <v>184</v>
      </c>
      <c r="B105" s="26" t="s">
        <v>155</v>
      </c>
      <c r="C105" s="27" t="s">
        <v>49</v>
      </c>
      <c r="D105" s="28">
        <v>3</v>
      </c>
      <c r="E105" s="29">
        <v>12.15</v>
      </c>
      <c r="F105" s="115">
        <f>ROUND(D105*E105,2)</f>
        <v>36.45</v>
      </c>
    </row>
    <row r="106" spans="1:6" s="35" customFormat="1" ht="13.5" customHeight="1">
      <c r="A106" s="16" t="s">
        <v>185</v>
      </c>
      <c r="B106" s="17" t="s">
        <v>120</v>
      </c>
      <c r="C106" s="21"/>
      <c r="D106" s="22"/>
      <c r="E106" s="23" t="s">
        <v>15</v>
      </c>
      <c r="F106" s="114">
        <f>SUM(F107:F109)</f>
        <v>4911.320000000001</v>
      </c>
    </row>
    <row r="107" spans="1:6" s="32" customFormat="1" ht="24">
      <c r="A107" s="25" t="s">
        <v>186</v>
      </c>
      <c r="B107" s="26" t="s">
        <v>187</v>
      </c>
      <c r="C107" s="27" t="s">
        <v>49</v>
      </c>
      <c r="D107" s="28">
        <v>36</v>
      </c>
      <c r="E107" s="29">
        <v>116.49</v>
      </c>
      <c r="F107" s="115">
        <f>ROUND(D107*E107,2)</f>
        <v>4193.64</v>
      </c>
    </row>
    <row r="108" spans="1:6" s="30" customFormat="1" ht="12">
      <c r="A108" s="25" t="s">
        <v>188</v>
      </c>
      <c r="B108" s="26" t="s">
        <v>189</v>
      </c>
      <c r="C108" s="27" t="s">
        <v>49</v>
      </c>
      <c r="D108" s="28">
        <v>8</v>
      </c>
      <c r="E108" s="29">
        <v>64.06</v>
      </c>
      <c r="F108" s="115">
        <f>ROUND(D108*E108,2)</f>
        <v>512.48</v>
      </c>
    </row>
    <row r="109" spans="1:6" s="30" customFormat="1" ht="24">
      <c r="A109" s="25" t="s">
        <v>190</v>
      </c>
      <c r="B109" s="26" t="s">
        <v>191</v>
      </c>
      <c r="C109" s="27" t="s">
        <v>49</v>
      </c>
      <c r="D109" s="28">
        <v>2</v>
      </c>
      <c r="E109" s="29">
        <v>102.6</v>
      </c>
      <c r="F109" s="115">
        <f>ROUND(D109*E109,2)</f>
        <v>205.2</v>
      </c>
    </row>
    <row r="110" spans="1:6" s="35" customFormat="1" ht="13.5" customHeight="1">
      <c r="A110" s="16" t="s">
        <v>192</v>
      </c>
      <c r="B110" s="17" t="s">
        <v>193</v>
      </c>
      <c r="C110" s="21"/>
      <c r="D110" s="22"/>
      <c r="E110" s="23" t="s">
        <v>15</v>
      </c>
      <c r="F110" s="114">
        <f>SUM(F111:F116)</f>
        <v>771.28</v>
      </c>
    </row>
    <row r="111" spans="1:6" s="32" customFormat="1" ht="12">
      <c r="A111" s="25" t="s">
        <v>194</v>
      </c>
      <c r="B111" s="26" t="s">
        <v>195</v>
      </c>
      <c r="C111" s="27" t="s">
        <v>49</v>
      </c>
      <c r="D111" s="28">
        <v>2</v>
      </c>
      <c r="E111" s="29">
        <v>9.95</v>
      </c>
      <c r="F111" s="115">
        <f aca="true" t="shared" si="4" ref="F111:F116">ROUND(D111*E111,2)</f>
        <v>19.9</v>
      </c>
    </row>
    <row r="112" spans="1:6" s="32" customFormat="1" ht="12">
      <c r="A112" s="25" t="s">
        <v>196</v>
      </c>
      <c r="B112" s="26" t="s">
        <v>197</v>
      </c>
      <c r="C112" s="27" t="s">
        <v>49</v>
      </c>
      <c r="D112" s="28">
        <v>8</v>
      </c>
      <c r="E112" s="29">
        <v>9.33</v>
      </c>
      <c r="F112" s="115">
        <f t="shared" si="4"/>
        <v>74.64</v>
      </c>
    </row>
    <row r="113" spans="1:6" s="32" customFormat="1" ht="12">
      <c r="A113" s="25" t="s">
        <v>198</v>
      </c>
      <c r="B113" s="26" t="s">
        <v>199</v>
      </c>
      <c r="C113" s="27" t="s">
        <v>49</v>
      </c>
      <c r="D113" s="28">
        <v>1</v>
      </c>
      <c r="E113" s="29">
        <v>19.55</v>
      </c>
      <c r="F113" s="115">
        <f t="shared" si="4"/>
        <v>19.55</v>
      </c>
    </row>
    <row r="114" spans="1:6" s="32" customFormat="1" ht="12">
      <c r="A114" s="25" t="s">
        <v>200</v>
      </c>
      <c r="B114" s="26" t="s">
        <v>201</v>
      </c>
      <c r="C114" s="27" t="s">
        <v>49</v>
      </c>
      <c r="D114" s="28">
        <v>16</v>
      </c>
      <c r="E114" s="29">
        <v>30.59</v>
      </c>
      <c r="F114" s="115">
        <f t="shared" si="4"/>
        <v>489.44</v>
      </c>
    </row>
    <row r="115" spans="1:6" s="32" customFormat="1" ht="12">
      <c r="A115" s="25" t="s">
        <v>202</v>
      </c>
      <c r="B115" s="26" t="s">
        <v>203</v>
      </c>
      <c r="C115" s="27" t="s">
        <v>49</v>
      </c>
      <c r="D115" s="28">
        <v>11</v>
      </c>
      <c r="E115" s="29">
        <v>12.65</v>
      </c>
      <c r="F115" s="115">
        <f t="shared" si="4"/>
        <v>139.15</v>
      </c>
    </row>
    <row r="116" spans="1:6" s="32" customFormat="1" ht="12">
      <c r="A116" s="25" t="s">
        <v>204</v>
      </c>
      <c r="B116" s="26" t="s">
        <v>205</v>
      </c>
      <c r="C116" s="27" t="s">
        <v>49</v>
      </c>
      <c r="D116" s="28">
        <v>11</v>
      </c>
      <c r="E116" s="29">
        <v>2.6</v>
      </c>
      <c r="F116" s="115">
        <f t="shared" si="4"/>
        <v>28.6</v>
      </c>
    </row>
    <row r="117" spans="1:6" s="35" customFormat="1" ht="13.5" customHeight="1">
      <c r="A117" s="16" t="s">
        <v>206</v>
      </c>
      <c r="B117" s="17" t="s">
        <v>207</v>
      </c>
      <c r="C117" s="21"/>
      <c r="D117" s="22"/>
      <c r="E117" s="23" t="s">
        <v>15</v>
      </c>
      <c r="F117" s="114">
        <f>SUM(F118:F126)</f>
        <v>2905.1799999999994</v>
      </c>
    </row>
    <row r="118" spans="1:6" s="32" customFormat="1" ht="12">
      <c r="A118" s="25" t="s">
        <v>208</v>
      </c>
      <c r="B118" s="26" t="s">
        <v>209</v>
      </c>
      <c r="C118" s="27" t="s">
        <v>210</v>
      </c>
      <c r="D118" s="28">
        <v>76</v>
      </c>
      <c r="E118" s="29">
        <v>2.65</v>
      </c>
      <c r="F118" s="115">
        <f aca="true" t="shared" si="5" ref="F118:F126">ROUND(D118*E118,2)</f>
        <v>201.4</v>
      </c>
    </row>
    <row r="119" spans="1:6" s="30" customFormat="1" ht="12">
      <c r="A119" s="25" t="s">
        <v>211</v>
      </c>
      <c r="B119" s="26" t="s">
        <v>212</v>
      </c>
      <c r="C119" s="27" t="s">
        <v>49</v>
      </c>
      <c r="D119" s="28">
        <v>114</v>
      </c>
      <c r="E119" s="29">
        <v>2.55</v>
      </c>
      <c r="F119" s="115">
        <f t="shared" si="5"/>
        <v>290.7</v>
      </c>
    </row>
    <row r="120" spans="1:6" s="32" customFormat="1" ht="12">
      <c r="A120" s="25" t="s">
        <v>213</v>
      </c>
      <c r="B120" s="26" t="s">
        <v>214</v>
      </c>
      <c r="C120" s="27" t="s">
        <v>49</v>
      </c>
      <c r="D120" s="28">
        <v>114</v>
      </c>
      <c r="E120" s="29">
        <v>3</v>
      </c>
      <c r="F120" s="115">
        <f t="shared" si="5"/>
        <v>342</v>
      </c>
    </row>
    <row r="121" spans="1:6" s="32" customFormat="1" ht="12">
      <c r="A121" s="25" t="s">
        <v>215</v>
      </c>
      <c r="B121" s="26" t="s">
        <v>216</v>
      </c>
      <c r="C121" s="27" t="s">
        <v>49</v>
      </c>
      <c r="D121" s="28">
        <v>114</v>
      </c>
      <c r="E121" s="29">
        <v>4.79</v>
      </c>
      <c r="F121" s="115">
        <f t="shared" si="5"/>
        <v>546.06</v>
      </c>
    </row>
    <row r="122" spans="1:6" s="32" customFormat="1" ht="12">
      <c r="A122" s="25" t="s">
        <v>217</v>
      </c>
      <c r="B122" s="26" t="s">
        <v>140</v>
      </c>
      <c r="C122" s="27" t="s">
        <v>141</v>
      </c>
      <c r="D122" s="28">
        <v>4.44</v>
      </c>
      <c r="E122" s="29">
        <v>26</v>
      </c>
      <c r="F122" s="115">
        <f t="shared" si="5"/>
        <v>115.44</v>
      </c>
    </row>
    <row r="123" spans="1:6" s="32" customFormat="1" ht="12">
      <c r="A123" s="25" t="s">
        <v>218</v>
      </c>
      <c r="B123" s="26" t="s">
        <v>219</v>
      </c>
      <c r="C123" s="27" t="s">
        <v>49</v>
      </c>
      <c r="D123" s="28">
        <v>114</v>
      </c>
      <c r="E123" s="29">
        <v>0.36</v>
      </c>
      <c r="F123" s="115">
        <f t="shared" si="5"/>
        <v>41.04</v>
      </c>
    </row>
    <row r="124" spans="1:6" s="32" customFormat="1" ht="12">
      <c r="A124" s="25" t="s">
        <v>220</v>
      </c>
      <c r="B124" s="26" t="s">
        <v>221</v>
      </c>
      <c r="C124" s="27" t="s">
        <v>49</v>
      </c>
      <c r="D124" s="28">
        <v>114</v>
      </c>
      <c r="E124" s="29">
        <v>8.73</v>
      </c>
      <c r="F124" s="115">
        <f t="shared" si="5"/>
        <v>995.22</v>
      </c>
    </row>
    <row r="125" spans="1:6" s="32" customFormat="1" ht="12">
      <c r="A125" s="25" t="s">
        <v>222</v>
      </c>
      <c r="B125" s="26" t="s">
        <v>223</v>
      </c>
      <c r="C125" s="27" t="s">
        <v>49</v>
      </c>
      <c r="D125" s="28">
        <v>114</v>
      </c>
      <c r="E125" s="29">
        <v>1.48</v>
      </c>
      <c r="F125" s="115">
        <f t="shared" si="5"/>
        <v>168.72</v>
      </c>
    </row>
    <row r="126" spans="1:6" s="32" customFormat="1" ht="12">
      <c r="A126" s="25" t="s">
        <v>224</v>
      </c>
      <c r="B126" s="26" t="s">
        <v>225</v>
      </c>
      <c r="C126" s="27" t="s">
        <v>49</v>
      </c>
      <c r="D126" s="28">
        <v>44</v>
      </c>
      <c r="E126" s="29">
        <v>4.65</v>
      </c>
      <c r="F126" s="115">
        <f t="shared" si="5"/>
        <v>204.6</v>
      </c>
    </row>
    <row r="127" spans="1:6" s="35" customFormat="1" ht="13.5" customHeight="1">
      <c r="A127" s="16" t="s">
        <v>226</v>
      </c>
      <c r="B127" s="17" t="s">
        <v>227</v>
      </c>
      <c r="C127" s="21"/>
      <c r="D127" s="22"/>
      <c r="E127" s="23" t="s">
        <v>15</v>
      </c>
      <c r="F127" s="114">
        <f>SUM(F128:F132)</f>
        <v>2517.27</v>
      </c>
    </row>
    <row r="128" spans="1:6" s="32" customFormat="1" ht="12">
      <c r="A128" s="25" t="s">
        <v>228</v>
      </c>
      <c r="B128" s="26" t="s">
        <v>229</v>
      </c>
      <c r="C128" s="27" t="s">
        <v>28</v>
      </c>
      <c r="D128" s="28">
        <v>255</v>
      </c>
      <c r="E128" s="29">
        <v>5.36</v>
      </c>
      <c r="F128" s="115">
        <f>ROUND(D128*E128,2)</f>
        <v>1366.8</v>
      </c>
    </row>
    <row r="129" spans="1:6" s="30" customFormat="1" ht="12">
      <c r="A129" s="25" t="s">
        <v>230</v>
      </c>
      <c r="B129" s="26" t="s">
        <v>231</v>
      </c>
      <c r="C129" s="27" t="s">
        <v>156</v>
      </c>
      <c r="D129" s="28">
        <v>162</v>
      </c>
      <c r="E129" s="29">
        <v>5.57</v>
      </c>
      <c r="F129" s="115">
        <f>ROUND(D129*E129,2)</f>
        <v>902.34</v>
      </c>
    </row>
    <row r="130" spans="1:6" s="32" customFormat="1" ht="12">
      <c r="A130" s="25" t="s">
        <v>232</v>
      </c>
      <c r="B130" s="26" t="s">
        <v>155</v>
      </c>
      <c r="C130" s="27" t="s">
        <v>156</v>
      </c>
      <c r="D130" s="28">
        <v>7</v>
      </c>
      <c r="E130" s="29">
        <v>12.15</v>
      </c>
      <c r="F130" s="115">
        <f>ROUND(D130*E130,2)</f>
        <v>85.05</v>
      </c>
    </row>
    <row r="131" spans="1:6" s="32" customFormat="1" ht="12">
      <c r="A131" s="25" t="s">
        <v>233</v>
      </c>
      <c r="B131" s="26" t="s">
        <v>234</v>
      </c>
      <c r="C131" s="27" t="s">
        <v>156</v>
      </c>
      <c r="D131" s="28">
        <v>54</v>
      </c>
      <c r="E131" s="29">
        <v>0.47</v>
      </c>
      <c r="F131" s="115">
        <f>ROUND(D131*E131,2)</f>
        <v>25.38</v>
      </c>
    </row>
    <row r="132" spans="1:6" s="32" customFormat="1" ht="12">
      <c r="A132" s="25" t="s">
        <v>235</v>
      </c>
      <c r="B132" s="26" t="s">
        <v>212</v>
      </c>
      <c r="C132" s="27" t="s">
        <v>156</v>
      </c>
      <c r="D132" s="28">
        <v>54</v>
      </c>
      <c r="E132" s="29">
        <v>2.55</v>
      </c>
      <c r="F132" s="115">
        <f>ROUND(D132*E132,2)</f>
        <v>137.7</v>
      </c>
    </row>
    <row r="133" spans="1:6" s="35" customFormat="1" ht="13.5" customHeight="1">
      <c r="A133" s="16" t="s">
        <v>236</v>
      </c>
      <c r="B133" s="17" t="s">
        <v>237</v>
      </c>
      <c r="C133" s="21"/>
      <c r="D133" s="22"/>
      <c r="E133" s="23" t="s">
        <v>15</v>
      </c>
      <c r="F133" s="114">
        <f>SUM(F134:F136)</f>
        <v>558.1800000000001</v>
      </c>
    </row>
    <row r="134" spans="1:6" s="32" customFormat="1" ht="12">
      <c r="A134" s="25" t="s">
        <v>238</v>
      </c>
      <c r="B134" s="31" t="s">
        <v>239</v>
      </c>
      <c r="C134" s="27" t="s">
        <v>49</v>
      </c>
      <c r="D134" s="28">
        <v>1</v>
      </c>
      <c r="E134" s="29">
        <v>339.66</v>
      </c>
      <c r="F134" s="115">
        <f>ROUND(D134*E134,2)</f>
        <v>339.66</v>
      </c>
    </row>
    <row r="135" spans="1:6" s="32" customFormat="1" ht="12">
      <c r="A135" s="25" t="s">
        <v>240</v>
      </c>
      <c r="B135" s="31" t="s">
        <v>241</v>
      </c>
      <c r="C135" s="27" t="s">
        <v>49</v>
      </c>
      <c r="D135" s="28">
        <v>1</v>
      </c>
      <c r="E135" s="29">
        <v>113.45</v>
      </c>
      <c r="F135" s="115">
        <f>ROUND(D135*E135,2)</f>
        <v>113.45</v>
      </c>
    </row>
    <row r="136" spans="1:6" s="32" customFormat="1" ht="12">
      <c r="A136" s="25" t="s">
        <v>242</v>
      </c>
      <c r="B136" s="31" t="s">
        <v>243</v>
      </c>
      <c r="C136" s="27" t="s">
        <v>49</v>
      </c>
      <c r="D136" s="28">
        <v>1</v>
      </c>
      <c r="E136" s="29">
        <v>105.07</v>
      </c>
      <c r="F136" s="115">
        <f>ROUND(D136*E136,2)</f>
        <v>105.07</v>
      </c>
    </row>
    <row r="137" spans="1:6" s="35" customFormat="1" ht="13.5" customHeight="1">
      <c r="A137" s="16" t="s">
        <v>244</v>
      </c>
      <c r="B137" s="17" t="s">
        <v>245</v>
      </c>
      <c r="C137" s="21"/>
      <c r="D137" s="22"/>
      <c r="E137" s="23" t="s">
        <v>15</v>
      </c>
      <c r="F137" s="114">
        <f>SUM(F138:F140)</f>
        <v>1034.97</v>
      </c>
    </row>
    <row r="138" spans="1:6" s="30" customFormat="1" ht="12">
      <c r="A138" s="25" t="s">
        <v>246</v>
      </c>
      <c r="B138" s="26" t="s">
        <v>247</v>
      </c>
      <c r="C138" s="27" t="s">
        <v>49</v>
      </c>
      <c r="D138" s="28">
        <v>1</v>
      </c>
      <c r="E138" s="29">
        <v>48.44</v>
      </c>
      <c r="F138" s="115">
        <f>ROUND(D138*E138,2)</f>
        <v>48.44</v>
      </c>
    </row>
    <row r="139" spans="1:6" s="30" customFormat="1" ht="12">
      <c r="A139" s="25" t="s">
        <v>248</v>
      </c>
      <c r="B139" s="26" t="s">
        <v>249</v>
      </c>
      <c r="C139" s="27" t="s">
        <v>49</v>
      </c>
      <c r="D139" s="28">
        <v>20</v>
      </c>
      <c r="E139" s="29">
        <v>7.98</v>
      </c>
      <c r="F139" s="115">
        <f>ROUND(D139*E139,2)</f>
        <v>159.6</v>
      </c>
    </row>
    <row r="140" spans="1:6" s="30" customFormat="1" ht="24">
      <c r="A140" s="25" t="s">
        <v>250</v>
      </c>
      <c r="B140" s="26" t="s">
        <v>251</v>
      </c>
      <c r="C140" s="27" t="s">
        <v>49</v>
      </c>
      <c r="D140" s="28">
        <v>1</v>
      </c>
      <c r="E140" s="29">
        <v>826.93</v>
      </c>
      <c r="F140" s="115">
        <f>ROUND(D140*E140,2)</f>
        <v>826.93</v>
      </c>
    </row>
    <row r="141" spans="1:6" s="35" customFormat="1" ht="13.5" customHeight="1">
      <c r="A141" s="16" t="s">
        <v>252</v>
      </c>
      <c r="B141" s="17" t="s">
        <v>120</v>
      </c>
      <c r="C141" s="21"/>
      <c r="D141" s="22"/>
      <c r="E141" s="23" t="s">
        <v>15</v>
      </c>
      <c r="F141" s="114">
        <f>SUM(F142:F145)</f>
        <v>4492.17</v>
      </c>
    </row>
    <row r="142" spans="1:6" s="32" customFormat="1" ht="24">
      <c r="A142" s="25" t="s">
        <v>253</v>
      </c>
      <c r="B142" s="26" t="s">
        <v>187</v>
      </c>
      <c r="C142" s="27" t="s">
        <v>49</v>
      </c>
      <c r="D142" s="28">
        <v>7</v>
      </c>
      <c r="E142" s="29">
        <v>116.49</v>
      </c>
      <c r="F142" s="115">
        <f>ROUND(D142*E142,2)</f>
        <v>815.43</v>
      </c>
    </row>
    <row r="143" spans="1:6" s="32" customFormat="1" ht="12">
      <c r="A143" s="25" t="s">
        <v>254</v>
      </c>
      <c r="B143" s="26" t="s">
        <v>189</v>
      </c>
      <c r="C143" s="27" t="s">
        <v>49</v>
      </c>
      <c r="D143" s="28">
        <v>24</v>
      </c>
      <c r="E143" s="29">
        <v>64.06</v>
      </c>
      <c r="F143" s="115">
        <f>ROUND(D143*E143,2)</f>
        <v>1537.44</v>
      </c>
    </row>
    <row r="144" spans="1:6" s="32" customFormat="1" ht="24">
      <c r="A144" s="25" t="s">
        <v>255</v>
      </c>
      <c r="B144" s="26" t="s">
        <v>191</v>
      </c>
      <c r="C144" s="27" t="s">
        <v>49</v>
      </c>
      <c r="D144" s="28">
        <v>6</v>
      </c>
      <c r="E144" s="29">
        <v>102.6</v>
      </c>
      <c r="F144" s="115">
        <f>ROUND(D144*E144,2)</f>
        <v>615.6</v>
      </c>
    </row>
    <row r="145" spans="1:6" s="32" customFormat="1" ht="24">
      <c r="A145" s="25" t="s">
        <v>256</v>
      </c>
      <c r="B145" s="26" t="s">
        <v>257</v>
      </c>
      <c r="C145" s="27" t="s">
        <v>49</v>
      </c>
      <c r="D145" s="28">
        <v>10</v>
      </c>
      <c r="E145" s="29">
        <v>152.37</v>
      </c>
      <c r="F145" s="115">
        <f>ROUND(D145*E145,2)</f>
        <v>1523.7</v>
      </c>
    </row>
    <row r="146" spans="1:6" s="35" customFormat="1" ht="13.5" customHeight="1">
      <c r="A146" s="16" t="s">
        <v>258</v>
      </c>
      <c r="B146" s="17" t="s">
        <v>193</v>
      </c>
      <c r="C146" s="21"/>
      <c r="D146" s="22"/>
      <c r="E146" s="23" t="s">
        <v>15</v>
      </c>
      <c r="F146" s="114">
        <f>SUM(F147:F152)</f>
        <v>361.62</v>
      </c>
    </row>
    <row r="147" spans="1:6" s="32" customFormat="1" ht="12">
      <c r="A147" s="25" t="s">
        <v>259</v>
      </c>
      <c r="B147" s="26" t="s">
        <v>195</v>
      </c>
      <c r="C147" s="27" t="s">
        <v>49</v>
      </c>
      <c r="D147" s="28">
        <v>4</v>
      </c>
      <c r="E147" s="29">
        <v>9.95</v>
      </c>
      <c r="F147" s="115">
        <f aca="true" t="shared" si="6" ref="F147:F152">ROUND(D147*E147,2)</f>
        <v>39.8</v>
      </c>
    </row>
    <row r="148" spans="1:6" s="32" customFormat="1" ht="12">
      <c r="A148" s="25" t="s">
        <v>260</v>
      </c>
      <c r="B148" s="26" t="s">
        <v>197</v>
      </c>
      <c r="C148" s="27" t="s">
        <v>49</v>
      </c>
      <c r="D148" s="28">
        <v>2</v>
      </c>
      <c r="E148" s="29">
        <v>9.33</v>
      </c>
      <c r="F148" s="115">
        <f t="shared" si="6"/>
        <v>18.66</v>
      </c>
    </row>
    <row r="149" spans="1:6" s="32" customFormat="1" ht="12">
      <c r="A149" s="25" t="s">
        <v>261</v>
      </c>
      <c r="B149" s="26" t="s">
        <v>199</v>
      </c>
      <c r="C149" s="27" t="s">
        <v>49</v>
      </c>
      <c r="D149" s="28">
        <v>5</v>
      </c>
      <c r="E149" s="29">
        <v>19.55</v>
      </c>
      <c r="F149" s="115">
        <f t="shared" si="6"/>
        <v>97.75</v>
      </c>
    </row>
    <row r="150" spans="1:6" s="32" customFormat="1" ht="12">
      <c r="A150" s="25" t="s">
        <v>262</v>
      </c>
      <c r="B150" s="26" t="s">
        <v>201</v>
      </c>
      <c r="C150" s="27" t="s">
        <v>49</v>
      </c>
      <c r="D150" s="28">
        <v>4</v>
      </c>
      <c r="E150" s="29">
        <v>30.59</v>
      </c>
      <c r="F150" s="115">
        <f t="shared" si="6"/>
        <v>122.36</v>
      </c>
    </row>
    <row r="151" spans="1:6" s="32" customFormat="1" ht="12">
      <c r="A151" s="25" t="s">
        <v>263</v>
      </c>
      <c r="B151" s="26" t="s">
        <v>264</v>
      </c>
      <c r="C151" s="27" t="s">
        <v>49</v>
      </c>
      <c r="D151" s="28">
        <v>11</v>
      </c>
      <c r="E151" s="29">
        <v>4.95</v>
      </c>
      <c r="F151" s="115">
        <f t="shared" si="6"/>
        <v>54.45</v>
      </c>
    </row>
    <row r="152" spans="1:6" s="32" customFormat="1" ht="12">
      <c r="A152" s="25" t="s">
        <v>265</v>
      </c>
      <c r="B152" s="26" t="s">
        <v>205</v>
      </c>
      <c r="C152" s="27" t="s">
        <v>49</v>
      </c>
      <c r="D152" s="28">
        <v>11</v>
      </c>
      <c r="E152" s="29">
        <v>2.6</v>
      </c>
      <c r="F152" s="115">
        <f t="shared" si="6"/>
        <v>28.6</v>
      </c>
    </row>
    <row r="153" spans="1:6" s="35" customFormat="1" ht="13.5" customHeight="1">
      <c r="A153" s="16" t="s">
        <v>266</v>
      </c>
      <c r="B153" s="17" t="s">
        <v>207</v>
      </c>
      <c r="C153" s="21"/>
      <c r="D153" s="22"/>
      <c r="E153" s="23" t="s">
        <v>15</v>
      </c>
      <c r="F153" s="114">
        <f>SUM(F154:F164)</f>
        <v>1268.25</v>
      </c>
    </row>
    <row r="154" spans="1:6" s="32" customFormat="1" ht="12">
      <c r="A154" s="25" t="s">
        <v>267</v>
      </c>
      <c r="B154" s="26" t="s">
        <v>209</v>
      </c>
      <c r="C154" s="27" t="s">
        <v>49</v>
      </c>
      <c r="D154" s="28">
        <v>50</v>
      </c>
      <c r="E154" s="29">
        <v>2.65</v>
      </c>
      <c r="F154" s="115">
        <f aca="true" t="shared" si="7" ref="F154:F164">ROUND(D154*E154,2)</f>
        <v>132.5</v>
      </c>
    </row>
    <row r="155" spans="1:6" s="32" customFormat="1" ht="12">
      <c r="A155" s="25" t="s">
        <v>268</v>
      </c>
      <c r="B155" s="26" t="s">
        <v>212</v>
      </c>
      <c r="C155" s="27" t="s">
        <v>49</v>
      </c>
      <c r="D155" s="28">
        <v>75</v>
      </c>
      <c r="E155" s="29">
        <v>2.55</v>
      </c>
      <c r="F155" s="115">
        <f t="shared" si="7"/>
        <v>191.25</v>
      </c>
    </row>
    <row r="156" spans="1:6" s="30" customFormat="1" ht="12">
      <c r="A156" s="25" t="s">
        <v>269</v>
      </c>
      <c r="B156" s="26" t="s">
        <v>214</v>
      </c>
      <c r="C156" s="27" t="s">
        <v>49</v>
      </c>
      <c r="D156" s="28">
        <v>75</v>
      </c>
      <c r="E156" s="29">
        <v>3</v>
      </c>
      <c r="F156" s="115">
        <f t="shared" si="7"/>
        <v>225</v>
      </c>
    </row>
    <row r="157" spans="1:6" s="30" customFormat="1" ht="12">
      <c r="A157" s="25" t="s">
        <v>270</v>
      </c>
      <c r="B157" s="26" t="s">
        <v>216</v>
      </c>
      <c r="C157" s="27" t="s">
        <v>49</v>
      </c>
      <c r="D157" s="28">
        <v>75</v>
      </c>
      <c r="E157" s="29">
        <v>4.79</v>
      </c>
      <c r="F157" s="115">
        <f t="shared" si="7"/>
        <v>359.25</v>
      </c>
    </row>
    <row r="158" spans="1:6" s="32" customFormat="1" ht="12">
      <c r="A158" s="25" t="s">
        <v>271</v>
      </c>
      <c r="B158" s="26" t="s">
        <v>140</v>
      </c>
      <c r="C158" s="27" t="s">
        <v>141</v>
      </c>
      <c r="D158" s="28">
        <v>3.23</v>
      </c>
      <c r="E158" s="29">
        <v>26</v>
      </c>
      <c r="F158" s="115">
        <f t="shared" si="7"/>
        <v>83.98</v>
      </c>
    </row>
    <row r="159" spans="1:6" s="32" customFormat="1" ht="12">
      <c r="A159" s="25" t="s">
        <v>272</v>
      </c>
      <c r="B159" s="26" t="s">
        <v>219</v>
      </c>
      <c r="C159" s="27" t="s">
        <v>49</v>
      </c>
      <c r="D159" s="28">
        <v>75</v>
      </c>
      <c r="E159" s="29">
        <v>0.36</v>
      </c>
      <c r="F159" s="115">
        <f t="shared" si="7"/>
        <v>27</v>
      </c>
    </row>
    <row r="160" spans="1:6" s="32" customFormat="1" ht="12">
      <c r="A160" s="25" t="s">
        <v>273</v>
      </c>
      <c r="B160" s="26" t="s">
        <v>274</v>
      </c>
      <c r="C160" s="27" t="s">
        <v>49</v>
      </c>
      <c r="D160" s="28">
        <v>75</v>
      </c>
      <c r="E160" s="29">
        <v>1.04</v>
      </c>
      <c r="F160" s="115">
        <f t="shared" si="7"/>
        <v>78</v>
      </c>
    </row>
    <row r="161" spans="1:6" s="32" customFormat="1" ht="12">
      <c r="A161" s="25" t="s">
        <v>275</v>
      </c>
      <c r="B161" s="26" t="s">
        <v>276</v>
      </c>
      <c r="C161" s="27" t="s">
        <v>49</v>
      </c>
      <c r="D161" s="28">
        <v>3</v>
      </c>
      <c r="E161" s="29">
        <v>13.3</v>
      </c>
      <c r="F161" s="115">
        <f t="shared" si="7"/>
        <v>39.9</v>
      </c>
    </row>
    <row r="162" spans="1:6" s="32" customFormat="1" ht="12">
      <c r="A162" s="25" t="s">
        <v>277</v>
      </c>
      <c r="B162" s="26" t="s">
        <v>278</v>
      </c>
      <c r="C162" s="27" t="s">
        <v>49</v>
      </c>
      <c r="D162" s="28">
        <v>2</v>
      </c>
      <c r="E162" s="29">
        <v>14.76</v>
      </c>
      <c r="F162" s="115">
        <f t="shared" si="7"/>
        <v>29.52</v>
      </c>
    </row>
    <row r="163" spans="1:6" s="32" customFormat="1" ht="12">
      <c r="A163" s="25" t="s">
        <v>279</v>
      </c>
      <c r="B163" s="26" t="s">
        <v>280</v>
      </c>
      <c r="C163" s="27" t="s">
        <v>49</v>
      </c>
      <c r="D163" s="28">
        <v>3</v>
      </c>
      <c r="E163" s="29">
        <v>14.76</v>
      </c>
      <c r="F163" s="115">
        <f t="shared" si="7"/>
        <v>44.28</v>
      </c>
    </row>
    <row r="164" spans="1:6" s="32" customFormat="1" ht="23.25" customHeight="1">
      <c r="A164" s="25" t="s">
        <v>281</v>
      </c>
      <c r="B164" s="26" t="s">
        <v>136</v>
      </c>
      <c r="C164" s="27" t="s">
        <v>49</v>
      </c>
      <c r="D164" s="28">
        <v>1</v>
      </c>
      <c r="E164" s="29">
        <v>57.57</v>
      </c>
      <c r="F164" s="115">
        <f t="shared" si="7"/>
        <v>57.57</v>
      </c>
    </row>
    <row r="165" spans="1:6" s="35" customFormat="1" ht="13.5" customHeight="1">
      <c r="A165" s="16" t="s">
        <v>282</v>
      </c>
      <c r="B165" s="17" t="s">
        <v>227</v>
      </c>
      <c r="C165" s="21"/>
      <c r="D165" s="22"/>
      <c r="E165" s="23" t="s">
        <v>15</v>
      </c>
      <c r="F165" s="114">
        <f>SUM(F166:F172)</f>
        <v>4417.06</v>
      </c>
    </row>
    <row r="166" spans="1:6" s="32" customFormat="1" ht="12">
      <c r="A166" s="25" t="s">
        <v>283</v>
      </c>
      <c r="B166" s="26" t="s">
        <v>284</v>
      </c>
      <c r="C166" s="27" t="s">
        <v>28</v>
      </c>
      <c r="D166" s="28">
        <v>140</v>
      </c>
      <c r="E166" s="29">
        <v>3.07</v>
      </c>
      <c r="F166" s="115">
        <f aca="true" t="shared" si="8" ref="F166:F172">ROUND(D166*E166,2)</f>
        <v>429.8</v>
      </c>
    </row>
    <row r="167" spans="1:6" s="32" customFormat="1" ht="12">
      <c r="A167" s="25" t="s">
        <v>285</v>
      </c>
      <c r="B167" s="26" t="s">
        <v>231</v>
      </c>
      <c r="C167" s="27" t="s">
        <v>156</v>
      </c>
      <c r="D167" s="28">
        <f>90+160</f>
        <v>250</v>
      </c>
      <c r="E167" s="29">
        <v>5.57</v>
      </c>
      <c r="F167" s="115">
        <f t="shared" si="8"/>
        <v>1392.5</v>
      </c>
    </row>
    <row r="168" spans="1:6" s="32" customFormat="1" ht="12">
      <c r="A168" s="25" t="s">
        <v>286</v>
      </c>
      <c r="B168" s="26" t="s">
        <v>287</v>
      </c>
      <c r="C168" s="27" t="s">
        <v>28</v>
      </c>
      <c r="D168" s="28">
        <v>480</v>
      </c>
      <c r="E168" s="29">
        <v>3.77</v>
      </c>
      <c r="F168" s="115">
        <f t="shared" si="8"/>
        <v>1809.6</v>
      </c>
    </row>
    <row r="169" spans="1:6" s="32" customFormat="1" ht="12">
      <c r="A169" s="25" t="s">
        <v>288</v>
      </c>
      <c r="B169" s="26" t="s">
        <v>147</v>
      </c>
      <c r="C169" s="27" t="s">
        <v>28</v>
      </c>
      <c r="D169" s="28">
        <v>72</v>
      </c>
      <c r="E169" s="29">
        <v>6.14</v>
      </c>
      <c r="F169" s="115">
        <f t="shared" si="8"/>
        <v>442.08</v>
      </c>
    </row>
    <row r="170" spans="1:6" s="32" customFormat="1" ht="12">
      <c r="A170" s="25" t="s">
        <v>289</v>
      </c>
      <c r="B170" s="26" t="s">
        <v>290</v>
      </c>
      <c r="C170" s="27" t="s">
        <v>156</v>
      </c>
      <c r="D170" s="28">
        <v>24</v>
      </c>
      <c r="E170" s="29">
        <v>6.62</v>
      </c>
      <c r="F170" s="115">
        <f t="shared" si="8"/>
        <v>158.88</v>
      </c>
    </row>
    <row r="171" spans="1:6" s="32" customFormat="1" ht="12">
      <c r="A171" s="25" t="s">
        <v>291</v>
      </c>
      <c r="B171" s="26" t="s">
        <v>155</v>
      </c>
      <c r="C171" s="27" t="s">
        <v>156</v>
      </c>
      <c r="D171" s="28">
        <v>14</v>
      </c>
      <c r="E171" s="29">
        <v>12.15</v>
      </c>
      <c r="F171" s="115">
        <f t="shared" si="8"/>
        <v>170.1</v>
      </c>
    </row>
    <row r="172" spans="1:6" s="32" customFormat="1" ht="12">
      <c r="A172" s="25" t="s">
        <v>292</v>
      </c>
      <c r="B172" s="26" t="s">
        <v>234</v>
      </c>
      <c r="C172" s="27" t="s">
        <v>156</v>
      </c>
      <c r="D172" s="28">
        <v>30</v>
      </c>
      <c r="E172" s="29">
        <v>0.47</v>
      </c>
      <c r="F172" s="115">
        <f t="shared" si="8"/>
        <v>14.1</v>
      </c>
    </row>
    <row r="173" spans="1:6" s="35" customFormat="1" ht="13.5" customHeight="1">
      <c r="A173" s="16" t="s">
        <v>293</v>
      </c>
      <c r="B173" s="17" t="s">
        <v>120</v>
      </c>
      <c r="C173" s="21"/>
      <c r="D173" s="22"/>
      <c r="E173" s="23" t="s">
        <v>15</v>
      </c>
      <c r="F173" s="114">
        <f>F174</f>
        <v>6180</v>
      </c>
    </row>
    <row r="174" spans="1:6" s="32" customFormat="1" ht="24">
      <c r="A174" s="25" t="s">
        <v>294</v>
      </c>
      <c r="B174" s="26" t="s">
        <v>295</v>
      </c>
      <c r="C174" s="27" t="s">
        <v>49</v>
      </c>
      <c r="D174" s="28">
        <v>16</v>
      </c>
      <c r="E174" s="29">
        <v>386.25</v>
      </c>
      <c r="F174" s="115">
        <f>ROUND(D174*E174,2)</f>
        <v>6180</v>
      </c>
    </row>
    <row r="175" spans="1:6" s="35" customFormat="1" ht="13.5" customHeight="1">
      <c r="A175" s="16" t="s">
        <v>296</v>
      </c>
      <c r="B175" s="17" t="s">
        <v>207</v>
      </c>
      <c r="C175" s="21"/>
      <c r="D175" s="22"/>
      <c r="E175" s="23" t="s">
        <v>15</v>
      </c>
      <c r="F175" s="114">
        <f>SUM(F176:F184)</f>
        <v>1533.4799999999996</v>
      </c>
    </row>
    <row r="176" spans="1:6" s="32" customFormat="1" ht="24">
      <c r="A176" s="25" t="s">
        <v>297</v>
      </c>
      <c r="B176" s="26" t="s">
        <v>298</v>
      </c>
      <c r="C176" s="41" t="s">
        <v>299</v>
      </c>
      <c r="D176" s="28">
        <v>32</v>
      </c>
      <c r="E176" s="29">
        <v>33.98</v>
      </c>
      <c r="F176" s="115">
        <f aca="true" t="shared" si="9" ref="F176:F184">ROUND(D176*E176,2)</f>
        <v>1087.36</v>
      </c>
    </row>
    <row r="177" spans="1:6" s="32" customFormat="1" ht="12">
      <c r="A177" s="25" t="s">
        <v>300</v>
      </c>
      <c r="B177" s="26" t="s">
        <v>301</v>
      </c>
      <c r="C177" s="27" t="s">
        <v>49</v>
      </c>
      <c r="D177" s="28">
        <v>14</v>
      </c>
      <c r="E177" s="29">
        <v>2.58</v>
      </c>
      <c r="F177" s="115">
        <f t="shared" si="9"/>
        <v>36.12</v>
      </c>
    </row>
    <row r="178" spans="1:6" s="30" customFormat="1" ht="12">
      <c r="A178" s="25" t="s">
        <v>302</v>
      </c>
      <c r="B178" s="26" t="s">
        <v>214</v>
      </c>
      <c r="C178" s="27" t="s">
        <v>49</v>
      </c>
      <c r="D178" s="28">
        <v>14</v>
      </c>
      <c r="E178" s="29">
        <v>3</v>
      </c>
      <c r="F178" s="115">
        <f t="shared" si="9"/>
        <v>42</v>
      </c>
    </row>
    <row r="179" spans="1:6" s="30" customFormat="1" ht="12">
      <c r="A179" s="25" t="s">
        <v>303</v>
      </c>
      <c r="B179" s="26" t="s">
        <v>216</v>
      </c>
      <c r="C179" s="27" t="s">
        <v>49</v>
      </c>
      <c r="D179" s="28">
        <v>14</v>
      </c>
      <c r="E179" s="29">
        <v>4.79</v>
      </c>
      <c r="F179" s="115">
        <f t="shared" si="9"/>
        <v>67.06</v>
      </c>
    </row>
    <row r="180" spans="1:6" s="32" customFormat="1" ht="12">
      <c r="A180" s="25" t="s">
        <v>304</v>
      </c>
      <c r="B180" s="26" t="s">
        <v>140</v>
      </c>
      <c r="C180" s="27" t="s">
        <v>141</v>
      </c>
      <c r="D180" s="28">
        <v>0.71</v>
      </c>
      <c r="E180" s="29">
        <v>26</v>
      </c>
      <c r="F180" s="115">
        <f t="shared" si="9"/>
        <v>18.46</v>
      </c>
    </row>
    <row r="181" spans="1:6" s="32" customFormat="1" ht="12">
      <c r="A181" s="25" t="s">
        <v>305</v>
      </c>
      <c r="B181" s="26" t="s">
        <v>219</v>
      </c>
      <c r="C181" s="27" t="s">
        <v>49</v>
      </c>
      <c r="D181" s="28">
        <v>14</v>
      </c>
      <c r="E181" s="29">
        <v>0.36</v>
      </c>
      <c r="F181" s="115">
        <f t="shared" si="9"/>
        <v>5.04</v>
      </c>
    </row>
    <row r="182" spans="1:6" s="32" customFormat="1" ht="12">
      <c r="A182" s="25" t="s">
        <v>306</v>
      </c>
      <c r="B182" s="26" t="s">
        <v>274</v>
      </c>
      <c r="C182" s="27" t="s">
        <v>49</v>
      </c>
      <c r="D182" s="28">
        <v>14</v>
      </c>
      <c r="E182" s="29">
        <v>1.04</v>
      </c>
      <c r="F182" s="115">
        <f t="shared" si="9"/>
        <v>14.56</v>
      </c>
    </row>
    <row r="183" spans="1:6" s="32" customFormat="1" ht="12">
      <c r="A183" s="25" t="s">
        <v>307</v>
      </c>
      <c r="B183" s="26" t="s">
        <v>308</v>
      </c>
      <c r="C183" s="27" t="s">
        <v>49</v>
      </c>
      <c r="D183" s="28">
        <v>4</v>
      </c>
      <c r="E183" s="29">
        <v>16.52</v>
      </c>
      <c r="F183" s="115">
        <f t="shared" si="9"/>
        <v>66.08</v>
      </c>
    </row>
    <row r="184" spans="1:6" s="32" customFormat="1" ht="12">
      <c r="A184" s="42" t="s">
        <v>309</v>
      </c>
      <c r="B184" s="43" t="s">
        <v>310</v>
      </c>
      <c r="C184" s="44" t="s">
        <v>49</v>
      </c>
      <c r="D184" s="45">
        <v>12</v>
      </c>
      <c r="E184" s="46">
        <v>16.4</v>
      </c>
      <c r="F184" s="117">
        <f t="shared" si="9"/>
        <v>196.8</v>
      </c>
    </row>
    <row r="185" spans="1:6" s="35" customFormat="1" ht="13.5" customHeight="1">
      <c r="A185" s="16" t="s">
        <v>311</v>
      </c>
      <c r="B185" s="17" t="s">
        <v>227</v>
      </c>
      <c r="C185" s="21"/>
      <c r="D185" s="22"/>
      <c r="E185" s="23" t="s">
        <v>15</v>
      </c>
      <c r="F185" s="114">
        <f>SUM(F186:F188)</f>
        <v>5054.15</v>
      </c>
    </row>
    <row r="186" spans="1:6" s="32" customFormat="1" ht="12">
      <c r="A186" s="25" t="s">
        <v>312</v>
      </c>
      <c r="B186" s="26" t="s">
        <v>145</v>
      </c>
      <c r="C186" s="27" t="s">
        <v>28</v>
      </c>
      <c r="D186" s="28">
        <v>840</v>
      </c>
      <c r="E186" s="29">
        <v>3.68</v>
      </c>
      <c r="F186" s="115">
        <f>ROUND(D186*E186,2)</f>
        <v>3091.2</v>
      </c>
    </row>
    <row r="187" spans="1:6" s="32" customFormat="1" ht="12">
      <c r="A187" s="25" t="s">
        <v>313</v>
      </c>
      <c r="B187" s="26" t="s">
        <v>231</v>
      </c>
      <c r="C187" s="27" t="s">
        <v>49</v>
      </c>
      <c r="D187" s="28">
        <v>280</v>
      </c>
      <c r="E187" s="29">
        <v>6.62</v>
      </c>
      <c r="F187" s="115">
        <f>ROUND(D187*E187,2)</f>
        <v>1853.6</v>
      </c>
    </row>
    <row r="188" spans="1:6" s="32" customFormat="1" ht="12">
      <c r="A188" s="25" t="s">
        <v>314</v>
      </c>
      <c r="B188" s="26" t="s">
        <v>155</v>
      </c>
      <c r="C188" s="27" t="s">
        <v>49</v>
      </c>
      <c r="D188" s="28">
        <v>9</v>
      </c>
      <c r="E188" s="29">
        <v>12.15</v>
      </c>
      <c r="F188" s="115">
        <f>ROUND(D188*E188,2)</f>
        <v>109.35</v>
      </c>
    </row>
    <row r="189" spans="1:6" s="47" customFormat="1" ht="12">
      <c r="A189" s="16" t="s">
        <v>315</v>
      </c>
      <c r="B189" s="17" t="s">
        <v>316</v>
      </c>
      <c r="C189" s="39"/>
      <c r="D189" s="40"/>
      <c r="E189" s="19" t="s">
        <v>12</v>
      </c>
      <c r="F189" s="116">
        <f>F190+F194+F200+F211+F215+F220+F232+F237</f>
        <v>80962.59</v>
      </c>
    </row>
    <row r="190" spans="1:6" s="35" customFormat="1" ht="13.5" customHeight="1">
      <c r="A190" s="16" t="s">
        <v>317</v>
      </c>
      <c r="B190" s="17" t="s">
        <v>318</v>
      </c>
      <c r="C190" s="21"/>
      <c r="D190" s="22"/>
      <c r="E190" s="23" t="s">
        <v>319</v>
      </c>
      <c r="F190" s="114">
        <f>SUM(F191:F193)</f>
        <v>613.91</v>
      </c>
    </row>
    <row r="191" spans="1:6" s="32" customFormat="1" ht="12">
      <c r="A191" s="25" t="s">
        <v>320</v>
      </c>
      <c r="B191" s="34" t="s">
        <v>321</v>
      </c>
      <c r="C191" s="27" t="s">
        <v>49</v>
      </c>
      <c r="D191" s="28">
        <v>7</v>
      </c>
      <c r="E191" s="29">
        <v>55.49</v>
      </c>
      <c r="F191" s="115">
        <f>ROUND(D191*E191,2)</f>
        <v>388.43</v>
      </c>
    </row>
    <row r="192" spans="1:6" s="30" customFormat="1" ht="12">
      <c r="A192" s="25" t="s">
        <v>322</v>
      </c>
      <c r="B192" s="34" t="s">
        <v>323</v>
      </c>
      <c r="C192" s="27" t="s">
        <v>49</v>
      </c>
      <c r="D192" s="28">
        <v>7</v>
      </c>
      <c r="E192" s="29">
        <v>25.8</v>
      </c>
      <c r="F192" s="115">
        <f>ROUND(D192*E192,2)</f>
        <v>180.6</v>
      </c>
    </row>
    <row r="193" spans="1:6" s="30" customFormat="1" ht="12">
      <c r="A193" s="25" t="s">
        <v>324</v>
      </c>
      <c r="B193" s="34" t="s">
        <v>325</v>
      </c>
      <c r="C193" s="27" t="s">
        <v>49</v>
      </c>
      <c r="D193" s="28">
        <v>6</v>
      </c>
      <c r="E193" s="29">
        <v>7.48</v>
      </c>
      <c r="F193" s="115">
        <f>ROUND(D193*E193,2)</f>
        <v>44.88</v>
      </c>
    </row>
    <row r="194" spans="1:6" s="35" customFormat="1" ht="13.5" customHeight="1">
      <c r="A194" s="16" t="s">
        <v>326</v>
      </c>
      <c r="B194" s="17" t="s">
        <v>327</v>
      </c>
      <c r="C194" s="21"/>
      <c r="D194" s="22"/>
      <c r="E194" s="23" t="s">
        <v>15</v>
      </c>
      <c r="F194" s="114">
        <f>SUM(F195:F199)</f>
        <v>1588.48</v>
      </c>
    </row>
    <row r="195" spans="1:6" s="32" customFormat="1" ht="12">
      <c r="A195" s="25" t="s">
        <v>328</v>
      </c>
      <c r="B195" s="34" t="s">
        <v>329</v>
      </c>
      <c r="C195" s="27" t="s">
        <v>49</v>
      </c>
      <c r="D195" s="28">
        <v>6</v>
      </c>
      <c r="E195" s="29">
        <v>46.68</v>
      </c>
      <c r="F195" s="115">
        <f>ROUND(D195*E195,2)</f>
        <v>280.08</v>
      </c>
    </row>
    <row r="196" spans="1:6" s="30" customFormat="1" ht="12">
      <c r="A196" s="25" t="s">
        <v>330</v>
      </c>
      <c r="B196" s="34" t="s">
        <v>331</v>
      </c>
      <c r="C196" s="27" t="s">
        <v>49</v>
      </c>
      <c r="D196" s="28">
        <v>7</v>
      </c>
      <c r="E196" s="29">
        <v>14.26</v>
      </c>
      <c r="F196" s="115">
        <f>ROUND(D196*E196,2)</f>
        <v>99.82</v>
      </c>
    </row>
    <row r="197" spans="1:6" s="32" customFormat="1" ht="12">
      <c r="A197" s="25" t="s">
        <v>332</v>
      </c>
      <c r="B197" s="34" t="s">
        <v>333</v>
      </c>
      <c r="C197" s="27" t="s">
        <v>49</v>
      </c>
      <c r="D197" s="28">
        <v>2</v>
      </c>
      <c r="E197" s="29">
        <v>41.6</v>
      </c>
      <c r="F197" s="115">
        <f>ROUND(D197*E197,2)</f>
        <v>83.2</v>
      </c>
    </row>
    <row r="198" spans="1:6" s="32" customFormat="1" ht="24">
      <c r="A198" s="25" t="s">
        <v>334</v>
      </c>
      <c r="B198" s="34" t="s">
        <v>335</v>
      </c>
      <c r="C198" s="27" t="s">
        <v>49</v>
      </c>
      <c r="D198" s="28">
        <v>1</v>
      </c>
      <c r="E198" s="29">
        <v>101.77</v>
      </c>
      <c r="F198" s="115">
        <f>ROUND(D198*E198,2)</f>
        <v>101.77</v>
      </c>
    </row>
    <row r="199" spans="1:6" s="32" customFormat="1" ht="24">
      <c r="A199" s="25" t="s">
        <v>336</v>
      </c>
      <c r="B199" s="34" t="s">
        <v>337</v>
      </c>
      <c r="C199" s="27" t="s">
        <v>49</v>
      </c>
      <c r="D199" s="28">
        <v>7</v>
      </c>
      <c r="E199" s="29">
        <v>146.23</v>
      </c>
      <c r="F199" s="115">
        <f>ROUND(D199*E199,2)</f>
        <v>1023.61</v>
      </c>
    </row>
    <row r="200" spans="1:6" s="35" customFormat="1" ht="13.5" customHeight="1">
      <c r="A200" s="16" t="s">
        <v>338</v>
      </c>
      <c r="B200" s="17" t="s">
        <v>339</v>
      </c>
      <c r="C200" s="21"/>
      <c r="D200" s="22"/>
      <c r="E200" s="23" t="s">
        <v>15</v>
      </c>
      <c r="F200" s="114">
        <f>SUM(F201:F210)</f>
        <v>4494.12</v>
      </c>
    </row>
    <row r="201" spans="1:6" s="32" customFormat="1" ht="24">
      <c r="A201" s="25" t="s">
        <v>340</v>
      </c>
      <c r="B201" s="31" t="s">
        <v>341</v>
      </c>
      <c r="C201" s="27" t="s">
        <v>49</v>
      </c>
      <c r="D201" s="28">
        <v>6</v>
      </c>
      <c r="E201" s="29">
        <v>103.78</v>
      </c>
      <c r="F201" s="115">
        <f aca="true" t="shared" si="10" ref="F201:F210">ROUND(D201*E201,2)</f>
        <v>622.68</v>
      </c>
    </row>
    <row r="202" spans="1:6" s="32" customFormat="1" ht="12">
      <c r="A202" s="25" t="s">
        <v>342</v>
      </c>
      <c r="B202" s="34" t="s">
        <v>343</v>
      </c>
      <c r="C202" s="27" t="s">
        <v>49</v>
      </c>
      <c r="D202" s="28">
        <v>1</v>
      </c>
      <c r="E202" s="29">
        <v>559.81</v>
      </c>
      <c r="F202" s="115">
        <f t="shared" si="10"/>
        <v>559.81</v>
      </c>
    </row>
    <row r="203" spans="1:6" s="32" customFormat="1" ht="24">
      <c r="A203" s="25" t="s">
        <v>344</v>
      </c>
      <c r="B203" s="34" t="s">
        <v>345</v>
      </c>
      <c r="C203" s="27" t="s">
        <v>49</v>
      </c>
      <c r="D203" s="28">
        <v>1</v>
      </c>
      <c r="E203" s="29">
        <v>206.89</v>
      </c>
      <c r="F203" s="115">
        <f t="shared" si="10"/>
        <v>206.89</v>
      </c>
    </row>
    <row r="204" spans="1:6" s="32" customFormat="1" ht="12">
      <c r="A204" s="25" t="s">
        <v>346</v>
      </c>
      <c r="B204" s="34" t="s">
        <v>347</v>
      </c>
      <c r="C204" s="27" t="s">
        <v>21</v>
      </c>
      <c r="D204" s="28">
        <v>5</v>
      </c>
      <c r="E204" s="29">
        <v>200</v>
      </c>
      <c r="F204" s="115">
        <f t="shared" si="10"/>
        <v>1000</v>
      </c>
    </row>
    <row r="205" spans="1:6" s="32" customFormat="1" ht="12">
      <c r="A205" s="25" t="s">
        <v>348</v>
      </c>
      <c r="B205" s="26" t="s">
        <v>349</v>
      </c>
      <c r="C205" s="27" t="s">
        <v>49</v>
      </c>
      <c r="D205" s="28">
        <v>1</v>
      </c>
      <c r="E205" s="29">
        <v>192.85</v>
      </c>
      <c r="F205" s="115">
        <f t="shared" si="10"/>
        <v>192.85</v>
      </c>
    </row>
    <row r="206" spans="1:6" s="32" customFormat="1" ht="12">
      <c r="A206" s="25" t="s">
        <v>350</v>
      </c>
      <c r="B206" s="31" t="s">
        <v>351</v>
      </c>
      <c r="C206" s="27" t="s">
        <v>49</v>
      </c>
      <c r="D206" s="28">
        <v>2</v>
      </c>
      <c r="E206" s="29">
        <v>712.4</v>
      </c>
      <c r="F206" s="115">
        <f t="shared" si="10"/>
        <v>1424.8</v>
      </c>
    </row>
    <row r="207" spans="1:6" s="32" customFormat="1" ht="12">
      <c r="A207" s="25" t="s">
        <v>352</v>
      </c>
      <c r="B207" s="31" t="s">
        <v>353</v>
      </c>
      <c r="C207" s="27" t="s">
        <v>49</v>
      </c>
      <c r="D207" s="28">
        <v>6</v>
      </c>
      <c r="E207" s="29">
        <v>28.39</v>
      </c>
      <c r="F207" s="115">
        <f t="shared" si="10"/>
        <v>170.34</v>
      </c>
    </row>
    <row r="208" spans="1:6" s="32" customFormat="1" ht="12">
      <c r="A208" s="25" t="s">
        <v>354</v>
      </c>
      <c r="B208" s="31" t="s">
        <v>355</v>
      </c>
      <c r="C208" s="27" t="s">
        <v>49</v>
      </c>
      <c r="D208" s="28">
        <v>3</v>
      </c>
      <c r="E208" s="29">
        <v>43.65</v>
      </c>
      <c r="F208" s="115">
        <f t="shared" si="10"/>
        <v>130.95</v>
      </c>
    </row>
    <row r="209" spans="1:6" s="32" customFormat="1" ht="12">
      <c r="A209" s="25" t="s">
        <v>356</v>
      </c>
      <c r="B209" s="31" t="s">
        <v>357</v>
      </c>
      <c r="C209" s="27" t="s">
        <v>49</v>
      </c>
      <c r="D209" s="28">
        <v>3</v>
      </c>
      <c r="E209" s="29">
        <v>27.95</v>
      </c>
      <c r="F209" s="115">
        <f t="shared" si="10"/>
        <v>83.85</v>
      </c>
    </row>
    <row r="210" spans="1:6" s="32" customFormat="1" ht="12">
      <c r="A210" s="25" t="s">
        <v>358</v>
      </c>
      <c r="B210" s="26" t="s">
        <v>359</v>
      </c>
      <c r="C210" s="27" t="s">
        <v>49</v>
      </c>
      <c r="D210" s="28">
        <v>5</v>
      </c>
      <c r="E210" s="29">
        <v>20.39</v>
      </c>
      <c r="F210" s="115">
        <f t="shared" si="10"/>
        <v>101.95</v>
      </c>
    </row>
    <row r="211" spans="1:6" s="35" customFormat="1" ht="13.5" customHeight="1">
      <c r="A211" s="16" t="s">
        <v>360</v>
      </c>
      <c r="B211" s="17" t="s">
        <v>318</v>
      </c>
      <c r="C211" s="21"/>
      <c r="D211" s="22"/>
      <c r="E211" s="23" t="s">
        <v>15</v>
      </c>
      <c r="F211" s="114">
        <f>SUM(F212:F214)</f>
        <v>1065.24</v>
      </c>
    </row>
    <row r="212" spans="1:6" s="32" customFormat="1" ht="12">
      <c r="A212" s="25" t="s">
        <v>361</v>
      </c>
      <c r="B212" s="34" t="s">
        <v>321</v>
      </c>
      <c r="C212" s="27" t="s">
        <v>49</v>
      </c>
      <c r="D212" s="28">
        <v>12</v>
      </c>
      <c r="E212" s="29">
        <v>55.49</v>
      </c>
      <c r="F212" s="115">
        <f>ROUND(D212*E212,2)</f>
        <v>665.88</v>
      </c>
    </row>
    <row r="213" spans="1:6" s="32" customFormat="1" ht="12">
      <c r="A213" s="25" t="s">
        <v>362</v>
      </c>
      <c r="B213" s="34" t="s">
        <v>323</v>
      </c>
      <c r="C213" s="27" t="s">
        <v>49</v>
      </c>
      <c r="D213" s="28">
        <v>12</v>
      </c>
      <c r="E213" s="29">
        <v>25.8</v>
      </c>
      <c r="F213" s="115">
        <f>ROUND(D213*E213,2)</f>
        <v>309.6</v>
      </c>
    </row>
    <row r="214" spans="1:6" s="32" customFormat="1" ht="12">
      <c r="A214" s="25" t="s">
        <v>363</v>
      </c>
      <c r="B214" s="34" t="s">
        <v>325</v>
      </c>
      <c r="C214" s="27" t="s">
        <v>49</v>
      </c>
      <c r="D214" s="28">
        <v>12</v>
      </c>
      <c r="E214" s="29">
        <v>7.48</v>
      </c>
      <c r="F214" s="115">
        <f>ROUND(D214*E214,2)</f>
        <v>89.76</v>
      </c>
    </row>
    <row r="215" spans="1:6" s="35" customFormat="1" ht="13.5" customHeight="1">
      <c r="A215" s="16" t="s">
        <v>364</v>
      </c>
      <c r="B215" s="17" t="s">
        <v>327</v>
      </c>
      <c r="C215" s="21"/>
      <c r="D215" s="22"/>
      <c r="E215" s="23" t="s">
        <v>15</v>
      </c>
      <c r="F215" s="114">
        <f>SUM(F216:F219)</f>
        <v>2893.12</v>
      </c>
    </row>
    <row r="216" spans="1:6" s="32" customFormat="1" ht="12">
      <c r="A216" s="25" t="s">
        <v>365</v>
      </c>
      <c r="B216" s="34" t="s">
        <v>329</v>
      </c>
      <c r="C216" s="27" t="s">
        <v>49</v>
      </c>
      <c r="D216" s="28">
        <v>12</v>
      </c>
      <c r="E216" s="29">
        <v>46.68</v>
      </c>
      <c r="F216" s="115">
        <f>ROUND(D216*E216,2)</f>
        <v>560.16</v>
      </c>
    </row>
    <row r="217" spans="1:6" s="32" customFormat="1" ht="12">
      <c r="A217" s="25" t="s">
        <v>366</v>
      </c>
      <c r="B217" s="34" t="s">
        <v>331</v>
      </c>
      <c r="C217" s="27" t="s">
        <v>49</v>
      </c>
      <c r="D217" s="28">
        <v>12</v>
      </c>
      <c r="E217" s="29">
        <v>14.26</v>
      </c>
      <c r="F217" s="115">
        <f>ROUND(D217*E217,2)</f>
        <v>171.12</v>
      </c>
    </row>
    <row r="218" spans="1:6" s="32" customFormat="1" ht="24">
      <c r="A218" s="25" t="s">
        <v>367</v>
      </c>
      <c r="B218" s="34" t="s">
        <v>335</v>
      </c>
      <c r="C218" s="27" t="s">
        <v>49</v>
      </c>
      <c r="D218" s="28">
        <v>4</v>
      </c>
      <c r="E218" s="29">
        <v>101.77</v>
      </c>
      <c r="F218" s="115">
        <f>ROUND(D218*E218,2)</f>
        <v>407.08</v>
      </c>
    </row>
    <row r="219" spans="1:6" s="32" customFormat="1" ht="24">
      <c r="A219" s="25" t="s">
        <v>368</v>
      </c>
      <c r="B219" s="34" t="s">
        <v>337</v>
      </c>
      <c r="C219" s="27" t="s">
        <v>49</v>
      </c>
      <c r="D219" s="28">
        <v>12</v>
      </c>
      <c r="E219" s="29">
        <v>146.23</v>
      </c>
      <c r="F219" s="115">
        <f>ROUND(D219*E219,2)</f>
        <v>1754.76</v>
      </c>
    </row>
    <row r="220" spans="1:6" s="35" customFormat="1" ht="13.5" customHeight="1">
      <c r="A220" s="16" t="s">
        <v>369</v>
      </c>
      <c r="B220" s="17" t="s">
        <v>339</v>
      </c>
      <c r="C220" s="21"/>
      <c r="D220" s="22"/>
      <c r="E220" s="23" t="s">
        <v>15</v>
      </c>
      <c r="F220" s="114">
        <f>SUM(F221:F231)</f>
        <v>15000.900000000001</v>
      </c>
    </row>
    <row r="221" spans="1:6" s="32" customFormat="1" ht="24">
      <c r="A221" s="25" t="s">
        <v>370</v>
      </c>
      <c r="B221" s="31" t="s">
        <v>341</v>
      </c>
      <c r="C221" s="27" t="s">
        <v>49</v>
      </c>
      <c r="D221" s="28">
        <v>8</v>
      </c>
      <c r="E221" s="29">
        <v>103.78</v>
      </c>
      <c r="F221" s="115">
        <f aca="true" t="shared" si="11" ref="F221:F231">ROUND(D221*E221,2)</f>
        <v>830.24</v>
      </c>
    </row>
    <row r="222" spans="1:6" s="32" customFormat="1" ht="12">
      <c r="A222" s="25" t="s">
        <v>371</v>
      </c>
      <c r="B222" s="34" t="s">
        <v>343</v>
      </c>
      <c r="C222" s="27" t="s">
        <v>49</v>
      </c>
      <c r="D222" s="28">
        <v>4</v>
      </c>
      <c r="E222" s="29">
        <v>559.81</v>
      </c>
      <c r="F222" s="115">
        <f t="shared" si="11"/>
        <v>2239.24</v>
      </c>
    </row>
    <row r="223" spans="1:6" s="32" customFormat="1" ht="24">
      <c r="A223" s="25" t="s">
        <v>372</v>
      </c>
      <c r="B223" s="34" t="s">
        <v>345</v>
      </c>
      <c r="C223" s="27" t="s">
        <v>49</v>
      </c>
      <c r="D223" s="28">
        <v>4</v>
      </c>
      <c r="E223" s="29">
        <v>206.89</v>
      </c>
      <c r="F223" s="115">
        <f t="shared" si="11"/>
        <v>827.56</v>
      </c>
    </row>
    <row r="224" spans="1:6" s="32" customFormat="1" ht="12">
      <c r="A224" s="25" t="s">
        <v>373</v>
      </c>
      <c r="B224" s="34" t="s">
        <v>347</v>
      </c>
      <c r="C224" s="27" t="s">
        <v>21</v>
      </c>
      <c r="D224" s="28">
        <v>8</v>
      </c>
      <c r="E224" s="29">
        <v>200</v>
      </c>
      <c r="F224" s="115">
        <f t="shared" si="11"/>
        <v>1600</v>
      </c>
    </row>
    <row r="225" spans="1:6" s="32" customFormat="1" ht="12">
      <c r="A225" s="25" t="s">
        <v>374</v>
      </c>
      <c r="B225" s="26" t="s">
        <v>375</v>
      </c>
      <c r="C225" s="27" t="s">
        <v>49</v>
      </c>
      <c r="D225" s="28">
        <v>12</v>
      </c>
      <c r="E225" s="29">
        <v>45.62</v>
      </c>
      <c r="F225" s="115">
        <f t="shared" si="11"/>
        <v>547.44</v>
      </c>
    </row>
    <row r="226" spans="1:6" s="32" customFormat="1" ht="12">
      <c r="A226" s="25" t="s">
        <v>376</v>
      </c>
      <c r="B226" s="31" t="s">
        <v>351</v>
      </c>
      <c r="C226" s="27" t="s">
        <v>49</v>
      </c>
      <c r="D226" s="28">
        <v>6</v>
      </c>
      <c r="E226" s="29">
        <v>712.4</v>
      </c>
      <c r="F226" s="115">
        <f t="shared" si="11"/>
        <v>4274.4</v>
      </c>
    </row>
    <row r="227" spans="1:6" s="32" customFormat="1" ht="12">
      <c r="A227" s="25" t="s">
        <v>377</v>
      </c>
      <c r="B227" s="31" t="s">
        <v>353</v>
      </c>
      <c r="C227" s="27" t="s">
        <v>49</v>
      </c>
      <c r="D227" s="28">
        <v>12</v>
      </c>
      <c r="E227" s="29">
        <v>28.39</v>
      </c>
      <c r="F227" s="115">
        <f t="shared" si="11"/>
        <v>340.68</v>
      </c>
    </row>
    <row r="228" spans="1:6" s="32" customFormat="1" ht="12">
      <c r="A228" s="25" t="s">
        <v>378</v>
      </c>
      <c r="B228" s="31" t="s">
        <v>355</v>
      </c>
      <c r="C228" s="27" t="s">
        <v>49</v>
      </c>
      <c r="D228" s="28">
        <v>8</v>
      </c>
      <c r="E228" s="29">
        <v>43.65</v>
      </c>
      <c r="F228" s="115">
        <f t="shared" si="11"/>
        <v>349.2</v>
      </c>
    </row>
    <row r="229" spans="1:6" s="32" customFormat="1" ht="12">
      <c r="A229" s="25" t="s">
        <v>379</v>
      </c>
      <c r="B229" s="31" t="s">
        <v>357</v>
      </c>
      <c r="C229" s="27" t="s">
        <v>49</v>
      </c>
      <c r="D229" s="28">
        <v>8</v>
      </c>
      <c r="E229" s="29">
        <v>27.95</v>
      </c>
      <c r="F229" s="115">
        <f t="shared" si="11"/>
        <v>223.6</v>
      </c>
    </row>
    <row r="230" spans="1:6" s="32" customFormat="1" ht="12">
      <c r="A230" s="25" t="s">
        <v>380</v>
      </c>
      <c r="B230" s="26" t="s">
        <v>359</v>
      </c>
      <c r="C230" s="27" t="s">
        <v>49</v>
      </c>
      <c r="D230" s="28">
        <v>8</v>
      </c>
      <c r="E230" s="29">
        <v>20.39</v>
      </c>
      <c r="F230" s="115">
        <f t="shared" si="11"/>
        <v>163.12</v>
      </c>
    </row>
    <row r="231" spans="1:6" s="32" customFormat="1" ht="12">
      <c r="A231" s="25" t="s">
        <v>381</v>
      </c>
      <c r="B231" s="48" t="s">
        <v>382</v>
      </c>
      <c r="C231" s="49" t="s">
        <v>49</v>
      </c>
      <c r="D231" s="28">
        <v>13</v>
      </c>
      <c r="E231" s="29">
        <v>277.34</v>
      </c>
      <c r="F231" s="115">
        <f t="shared" si="11"/>
        <v>3605.42</v>
      </c>
    </row>
    <row r="232" spans="1:6" s="36" customFormat="1" ht="13.5" customHeight="1">
      <c r="A232" s="16" t="s">
        <v>383</v>
      </c>
      <c r="B232" s="17" t="s">
        <v>384</v>
      </c>
      <c r="C232" s="21"/>
      <c r="D232" s="22"/>
      <c r="E232" s="23" t="s">
        <v>15</v>
      </c>
      <c r="F232" s="114">
        <f>F233+F234+F235+F236</f>
        <v>39556.26</v>
      </c>
    </row>
    <row r="233" spans="1:6" s="30" customFormat="1" ht="12">
      <c r="A233" s="25" t="s">
        <v>385</v>
      </c>
      <c r="B233" s="26" t="s">
        <v>386</v>
      </c>
      <c r="C233" s="27" t="s">
        <v>49</v>
      </c>
      <c r="D233" s="28">
        <v>20</v>
      </c>
      <c r="E233" s="29">
        <v>165.37</v>
      </c>
      <c r="F233" s="115">
        <f>ROUND(D233*E233,2)</f>
        <v>3307.4</v>
      </c>
    </row>
    <row r="234" spans="1:6" s="32" customFormat="1" ht="24">
      <c r="A234" s="25" t="s">
        <v>387</v>
      </c>
      <c r="B234" s="26" t="s">
        <v>388</v>
      </c>
      <c r="C234" s="27" t="s">
        <v>18</v>
      </c>
      <c r="D234" s="28">
        <v>370</v>
      </c>
      <c r="E234" s="29">
        <v>49.14</v>
      </c>
      <c r="F234" s="115">
        <f>ROUND(D234*E234,2)</f>
        <v>18181.8</v>
      </c>
    </row>
    <row r="235" spans="1:6" s="30" customFormat="1" ht="12">
      <c r="A235" s="25" t="s">
        <v>389</v>
      </c>
      <c r="B235" s="26" t="s">
        <v>390</v>
      </c>
      <c r="C235" s="27" t="s">
        <v>49</v>
      </c>
      <c r="D235" s="28">
        <v>10</v>
      </c>
      <c r="E235" s="29">
        <v>378.12</v>
      </c>
      <c r="F235" s="115">
        <f>ROUND(D235*E235,2)</f>
        <v>3781.2</v>
      </c>
    </row>
    <row r="236" spans="1:6" s="32" customFormat="1" ht="12">
      <c r="A236" s="25" t="s">
        <v>391</v>
      </c>
      <c r="B236" s="26" t="s">
        <v>392</v>
      </c>
      <c r="C236" s="27" t="s">
        <v>21</v>
      </c>
      <c r="D236" s="28">
        <v>3701</v>
      </c>
      <c r="E236" s="29">
        <v>3.86</v>
      </c>
      <c r="F236" s="115">
        <f>ROUND(D236*E236,2)</f>
        <v>14285.86</v>
      </c>
    </row>
    <row r="237" spans="1:6" s="36" customFormat="1" ht="13.5" customHeight="1">
      <c r="A237" s="16" t="s">
        <v>393</v>
      </c>
      <c r="B237" s="17" t="s">
        <v>394</v>
      </c>
      <c r="C237" s="21"/>
      <c r="D237" s="22"/>
      <c r="E237" s="23" t="s">
        <v>15</v>
      </c>
      <c r="F237" s="114">
        <f>F238</f>
        <v>15750.56</v>
      </c>
    </row>
    <row r="238" spans="1:6" s="32" customFormat="1" ht="12">
      <c r="A238" s="25" t="s">
        <v>395</v>
      </c>
      <c r="B238" s="26" t="s">
        <v>396</v>
      </c>
      <c r="C238" s="27" t="s">
        <v>21</v>
      </c>
      <c r="D238" s="28">
        <v>9604</v>
      </c>
      <c r="E238" s="29">
        <v>1.64</v>
      </c>
      <c r="F238" s="115">
        <f>ROUND(D238*E238,2)</f>
        <v>15750.56</v>
      </c>
    </row>
    <row r="239" spans="1:6" s="47" customFormat="1" ht="12">
      <c r="A239" s="16" t="s">
        <v>397</v>
      </c>
      <c r="B239" s="17" t="s">
        <v>398</v>
      </c>
      <c r="C239" s="50"/>
      <c r="D239" s="18"/>
      <c r="E239" s="19" t="s">
        <v>12</v>
      </c>
      <c r="F239" s="116">
        <f>F240+F246+F255</f>
        <v>85941.27</v>
      </c>
    </row>
    <row r="240" spans="1:6" s="35" customFormat="1" ht="13.5" customHeight="1">
      <c r="A240" s="16" t="s">
        <v>399</v>
      </c>
      <c r="B240" s="17" t="s">
        <v>400</v>
      </c>
      <c r="C240" s="21"/>
      <c r="D240" s="22"/>
      <c r="E240" s="23" t="s">
        <v>319</v>
      </c>
      <c r="F240" s="114">
        <f>SUM(F241:F245)</f>
        <v>3443.86</v>
      </c>
    </row>
    <row r="241" spans="1:6" s="32" customFormat="1" ht="12">
      <c r="A241" s="25" t="s">
        <v>401</v>
      </c>
      <c r="B241" s="31" t="s">
        <v>402</v>
      </c>
      <c r="C241" s="27" t="s">
        <v>18</v>
      </c>
      <c r="D241" s="28">
        <v>103.56</v>
      </c>
      <c r="E241" s="29">
        <v>1.74</v>
      </c>
      <c r="F241" s="115">
        <f>ROUND(D241*E241,2)</f>
        <v>180.19</v>
      </c>
    </row>
    <row r="242" spans="1:6" s="32" customFormat="1" ht="12">
      <c r="A242" s="25" t="s">
        <v>403</v>
      </c>
      <c r="B242" s="31" t="s">
        <v>404</v>
      </c>
      <c r="C242" s="27" t="s">
        <v>18</v>
      </c>
      <c r="D242" s="28">
        <v>62.14</v>
      </c>
      <c r="E242" s="29">
        <v>25.98</v>
      </c>
      <c r="F242" s="115">
        <f>ROUND(D242*E242,2)</f>
        <v>1614.4</v>
      </c>
    </row>
    <row r="243" spans="1:6" s="32" customFormat="1" ht="12">
      <c r="A243" s="25" t="s">
        <v>405</v>
      </c>
      <c r="B243" s="31" t="s">
        <v>406</v>
      </c>
      <c r="C243" s="27" t="s">
        <v>21</v>
      </c>
      <c r="D243" s="28">
        <v>129</v>
      </c>
      <c r="E243" s="29">
        <v>9.87</v>
      </c>
      <c r="F243" s="115">
        <f>ROUND(D243*E243,2)</f>
        <v>1273.23</v>
      </c>
    </row>
    <row r="244" spans="1:6" s="32" customFormat="1" ht="12">
      <c r="A244" s="25" t="s">
        <v>407</v>
      </c>
      <c r="B244" s="31" t="s">
        <v>408</v>
      </c>
      <c r="C244" s="27" t="s">
        <v>18</v>
      </c>
      <c r="D244" s="28">
        <v>188.48</v>
      </c>
      <c r="E244" s="29">
        <v>1.91</v>
      </c>
      <c r="F244" s="115">
        <f>ROUND(D244*E244,2)</f>
        <v>360</v>
      </c>
    </row>
    <row r="245" spans="1:6" s="30" customFormat="1" ht="24">
      <c r="A245" s="25" t="s">
        <v>409</v>
      </c>
      <c r="B245" s="31" t="s">
        <v>410</v>
      </c>
      <c r="C245" s="27" t="s">
        <v>18</v>
      </c>
      <c r="D245" s="28">
        <v>1</v>
      </c>
      <c r="E245" s="29">
        <v>16.04</v>
      </c>
      <c r="F245" s="115">
        <f>ROUND(D245*E245,2)</f>
        <v>16.04</v>
      </c>
    </row>
    <row r="246" spans="1:6" s="35" customFormat="1" ht="13.5" customHeight="1">
      <c r="A246" s="16" t="s">
        <v>411</v>
      </c>
      <c r="B246" s="17" t="s">
        <v>412</v>
      </c>
      <c r="C246" s="51"/>
      <c r="D246" s="52"/>
      <c r="E246" s="23" t="s">
        <v>15</v>
      </c>
      <c r="F246" s="114">
        <f>SUM(F247:F254)</f>
        <v>49949.25</v>
      </c>
    </row>
    <row r="247" spans="1:6" s="30" customFormat="1" ht="12">
      <c r="A247" s="25" t="s">
        <v>413</v>
      </c>
      <c r="B247" s="31" t="s">
        <v>414</v>
      </c>
      <c r="C247" s="27" t="s">
        <v>21</v>
      </c>
      <c r="D247" s="28">
        <v>734.4</v>
      </c>
      <c r="E247" s="29">
        <v>3.85</v>
      </c>
      <c r="F247" s="115">
        <f aca="true" t="shared" si="12" ref="F247:F254">ROUND(D247*E247,2)</f>
        <v>2827.44</v>
      </c>
    </row>
    <row r="248" spans="1:6" s="32" customFormat="1" ht="12">
      <c r="A248" s="25" t="s">
        <v>415</v>
      </c>
      <c r="B248" s="31" t="s">
        <v>17</v>
      </c>
      <c r="C248" s="27" t="s">
        <v>18</v>
      </c>
      <c r="D248" s="28">
        <v>78</v>
      </c>
      <c r="E248" s="29">
        <v>65.99</v>
      </c>
      <c r="F248" s="115">
        <f t="shared" si="12"/>
        <v>5147.22</v>
      </c>
    </row>
    <row r="249" spans="1:6" s="32" customFormat="1" ht="12">
      <c r="A249" s="25" t="s">
        <v>416</v>
      </c>
      <c r="B249" s="31" t="s">
        <v>109</v>
      </c>
      <c r="C249" s="27" t="s">
        <v>28</v>
      </c>
      <c r="D249" s="28">
        <v>180</v>
      </c>
      <c r="E249" s="29">
        <v>35.22</v>
      </c>
      <c r="F249" s="115">
        <f t="shared" si="12"/>
        <v>6339.6</v>
      </c>
    </row>
    <row r="250" spans="1:6" s="32" customFormat="1" ht="12">
      <c r="A250" s="25" t="s">
        <v>417</v>
      </c>
      <c r="B250" s="31" t="s">
        <v>418</v>
      </c>
      <c r="C250" s="27" t="s">
        <v>28</v>
      </c>
      <c r="D250" s="28">
        <v>50</v>
      </c>
      <c r="E250" s="29">
        <v>61.37</v>
      </c>
      <c r="F250" s="115">
        <f t="shared" si="12"/>
        <v>3068.5</v>
      </c>
    </row>
    <row r="251" spans="1:6" s="32" customFormat="1" ht="24">
      <c r="A251" s="25" t="s">
        <v>419</v>
      </c>
      <c r="B251" s="31" t="s">
        <v>420</v>
      </c>
      <c r="C251" s="27" t="s">
        <v>156</v>
      </c>
      <c r="D251" s="28">
        <v>10</v>
      </c>
      <c r="E251" s="29">
        <v>327.98</v>
      </c>
      <c r="F251" s="115">
        <f t="shared" si="12"/>
        <v>3279.8</v>
      </c>
    </row>
    <row r="252" spans="1:6" s="32" customFormat="1" ht="12">
      <c r="A252" s="25" t="s">
        <v>421</v>
      </c>
      <c r="B252" s="31" t="s">
        <v>422</v>
      </c>
      <c r="C252" s="27" t="s">
        <v>28</v>
      </c>
      <c r="D252" s="28">
        <v>94</v>
      </c>
      <c r="E252" s="29">
        <v>59.8</v>
      </c>
      <c r="F252" s="115">
        <f t="shared" si="12"/>
        <v>5621.2</v>
      </c>
    </row>
    <row r="253" spans="1:6" s="32" customFormat="1" ht="12">
      <c r="A253" s="25" t="s">
        <v>423</v>
      </c>
      <c r="B253" s="31" t="s">
        <v>424</v>
      </c>
      <c r="C253" s="27" t="s">
        <v>28</v>
      </c>
      <c r="D253" s="28">
        <v>94</v>
      </c>
      <c r="E253" s="29">
        <v>142</v>
      </c>
      <c r="F253" s="115">
        <f t="shared" si="12"/>
        <v>13348</v>
      </c>
    </row>
    <row r="254" spans="1:6" s="32" customFormat="1" ht="12">
      <c r="A254" s="25" t="s">
        <v>425</v>
      </c>
      <c r="B254" s="31" t="s">
        <v>426</v>
      </c>
      <c r="C254" s="27" t="s">
        <v>18</v>
      </c>
      <c r="D254" s="28">
        <v>129.13</v>
      </c>
      <c r="E254" s="29">
        <v>79.9</v>
      </c>
      <c r="F254" s="115">
        <f t="shared" si="12"/>
        <v>10317.49</v>
      </c>
    </row>
    <row r="255" spans="1:6" s="36" customFormat="1" ht="13.5" customHeight="1">
      <c r="A255" s="16" t="s">
        <v>427</v>
      </c>
      <c r="B255" s="17" t="s">
        <v>428</v>
      </c>
      <c r="C255" s="51"/>
      <c r="D255" s="52"/>
      <c r="E255" s="23" t="s">
        <v>15</v>
      </c>
      <c r="F255" s="114">
        <f>SUM(F256)</f>
        <v>32548.16</v>
      </c>
    </row>
    <row r="256" spans="1:6" s="32" customFormat="1" ht="24">
      <c r="A256" s="25" t="s">
        <v>429</v>
      </c>
      <c r="B256" s="31" t="s">
        <v>430</v>
      </c>
      <c r="C256" s="27" t="s">
        <v>28</v>
      </c>
      <c r="D256" s="28">
        <v>148</v>
      </c>
      <c r="E256" s="29">
        <v>219.92</v>
      </c>
      <c r="F256" s="115">
        <f>ROUND(D256*E256,2)</f>
        <v>32548.16</v>
      </c>
    </row>
    <row r="257" spans="1:6" s="47" customFormat="1" ht="12">
      <c r="A257" s="16" t="s">
        <v>431</v>
      </c>
      <c r="B257" s="17" t="s">
        <v>432</v>
      </c>
      <c r="C257" s="50"/>
      <c r="D257" s="18"/>
      <c r="E257" s="19" t="s">
        <v>12</v>
      </c>
      <c r="F257" s="116">
        <f>F258+F261+F265</f>
        <v>41231.82</v>
      </c>
    </row>
    <row r="258" spans="1:6" s="36" customFormat="1" ht="13.5" customHeight="1">
      <c r="A258" s="16" t="s">
        <v>433</v>
      </c>
      <c r="B258" s="17" t="s">
        <v>434</v>
      </c>
      <c r="C258" s="21"/>
      <c r="D258" s="22"/>
      <c r="E258" s="23" t="s">
        <v>15</v>
      </c>
      <c r="F258" s="114">
        <f>F259+F260</f>
        <v>27496.93</v>
      </c>
    </row>
    <row r="259" spans="1:6" s="32" customFormat="1" ht="24">
      <c r="A259" s="25" t="s">
        <v>435</v>
      </c>
      <c r="B259" s="31" t="s">
        <v>436</v>
      </c>
      <c r="C259" s="27" t="s">
        <v>21</v>
      </c>
      <c r="D259" s="28">
        <v>294.46</v>
      </c>
      <c r="E259" s="29">
        <v>93.24</v>
      </c>
      <c r="F259" s="115">
        <f>ROUND(D259*E259,2)</f>
        <v>27455.45</v>
      </c>
    </row>
    <row r="260" spans="1:6" s="32" customFormat="1" ht="12">
      <c r="A260" s="25" t="s">
        <v>437</v>
      </c>
      <c r="B260" s="53" t="s">
        <v>438</v>
      </c>
      <c r="C260" s="49" t="s">
        <v>21</v>
      </c>
      <c r="D260" s="28">
        <v>3.37</v>
      </c>
      <c r="E260" s="29">
        <v>12.31</v>
      </c>
      <c r="F260" s="115">
        <f>ROUND(D260*E260,2)</f>
        <v>41.48</v>
      </c>
    </row>
    <row r="261" spans="1:6" s="36" customFormat="1" ht="13.5" customHeight="1">
      <c r="A261" s="16" t="s">
        <v>439</v>
      </c>
      <c r="B261" s="17" t="s">
        <v>440</v>
      </c>
      <c r="C261" s="21"/>
      <c r="D261" s="22"/>
      <c r="E261" s="23" t="s">
        <v>15</v>
      </c>
      <c r="F261" s="114">
        <f>F262+F263+F264</f>
        <v>7679.3099999999995</v>
      </c>
    </row>
    <row r="262" spans="1:6" s="30" customFormat="1" ht="24">
      <c r="A262" s="25" t="s">
        <v>441</v>
      </c>
      <c r="B262" s="31" t="s">
        <v>442</v>
      </c>
      <c r="C262" s="27" t="s">
        <v>21</v>
      </c>
      <c r="D262" s="28">
        <v>326.64</v>
      </c>
      <c r="E262" s="29">
        <v>5.8</v>
      </c>
      <c r="F262" s="115">
        <f>ROUND(D262*E262,2)</f>
        <v>1894.51</v>
      </c>
    </row>
    <row r="263" spans="1:6" s="32" customFormat="1" ht="12">
      <c r="A263" s="25" t="s">
        <v>443</v>
      </c>
      <c r="B263" s="31" t="s">
        <v>444</v>
      </c>
      <c r="C263" s="27" t="s">
        <v>21</v>
      </c>
      <c r="D263" s="28">
        <v>326.64</v>
      </c>
      <c r="E263" s="29">
        <v>7.67</v>
      </c>
      <c r="F263" s="115">
        <f>ROUND(D263*E263,2)</f>
        <v>2505.33</v>
      </c>
    </row>
    <row r="264" spans="1:6" s="32" customFormat="1" ht="12">
      <c r="A264" s="25" t="s">
        <v>445</v>
      </c>
      <c r="B264" s="31" t="s">
        <v>446</v>
      </c>
      <c r="C264" s="27" t="s">
        <v>21</v>
      </c>
      <c r="D264" s="28">
        <v>326.64</v>
      </c>
      <c r="E264" s="29">
        <v>10.04</v>
      </c>
      <c r="F264" s="115">
        <f>ROUND(D264*E264,2)</f>
        <v>3279.47</v>
      </c>
    </row>
    <row r="265" spans="1:6" s="36" customFormat="1" ht="13.5" customHeight="1">
      <c r="A265" s="16" t="s">
        <v>447</v>
      </c>
      <c r="B265" s="17" t="s">
        <v>448</v>
      </c>
      <c r="C265" s="21"/>
      <c r="D265" s="22"/>
      <c r="E265" s="23" t="s">
        <v>15</v>
      </c>
      <c r="F265" s="114">
        <f>F266+F267+F268</f>
        <v>6055.58</v>
      </c>
    </row>
    <row r="266" spans="1:6" s="30" customFormat="1" ht="24">
      <c r="A266" s="25" t="s">
        <v>449</v>
      </c>
      <c r="B266" s="31" t="s">
        <v>450</v>
      </c>
      <c r="C266" s="27" t="s">
        <v>28</v>
      </c>
      <c r="D266" s="28">
        <v>74</v>
      </c>
      <c r="E266" s="29">
        <v>25.08</v>
      </c>
      <c r="F266" s="115">
        <f>ROUND(D266*E266,2)</f>
        <v>1855.92</v>
      </c>
    </row>
    <row r="267" spans="1:6" s="32" customFormat="1" ht="29.25" customHeight="1">
      <c r="A267" s="25" t="s">
        <v>451</v>
      </c>
      <c r="B267" s="31" t="s">
        <v>452</v>
      </c>
      <c r="C267" s="27" t="s">
        <v>21</v>
      </c>
      <c r="D267" s="28">
        <v>25.21</v>
      </c>
      <c r="E267" s="29">
        <v>126.49</v>
      </c>
      <c r="F267" s="115">
        <f>ROUND(D267*E267,2)</f>
        <v>3188.81</v>
      </c>
    </row>
    <row r="268" spans="1:6" s="32" customFormat="1" ht="12">
      <c r="A268" s="25" t="s">
        <v>453</v>
      </c>
      <c r="B268" s="53" t="s">
        <v>454</v>
      </c>
      <c r="C268" s="49" t="s">
        <v>28</v>
      </c>
      <c r="D268" s="28">
        <v>15</v>
      </c>
      <c r="E268" s="29">
        <v>67.39</v>
      </c>
      <c r="F268" s="115">
        <f>ROUND(D268*E268,2)</f>
        <v>1010.85</v>
      </c>
    </row>
    <row r="269" spans="1:6" s="47" customFormat="1" ht="12">
      <c r="A269" s="16" t="s">
        <v>455</v>
      </c>
      <c r="B269" s="17" t="s">
        <v>456</v>
      </c>
      <c r="C269" s="50"/>
      <c r="D269" s="18"/>
      <c r="E269" s="19" t="s">
        <v>12</v>
      </c>
      <c r="F269" s="116">
        <f>F270+F275+F277+F281</f>
        <v>5544.79</v>
      </c>
    </row>
    <row r="270" spans="1:6" s="36" customFormat="1" ht="13.5" customHeight="1">
      <c r="A270" s="16" t="s">
        <v>457</v>
      </c>
      <c r="B270" s="17" t="s">
        <v>458</v>
      </c>
      <c r="C270" s="21"/>
      <c r="D270" s="22"/>
      <c r="E270" s="23" t="s">
        <v>319</v>
      </c>
      <c r="F270" s="114">
        <f>SUM(F271:F274)</f>
        <v>354.83</v>
      </c>
    </row>
    <row r="271" spans="1:6" s="32" customFormat="1" ht="24">
      <c r="A271" s="25" t="s">
        <v>459</v>
      </c>
      <c r="B271" s="31" t="s">
        <v>460</v>
      </c>
      <c r="C271" s="27" t="s">
        <v>18</v>
      </c>
      <c r="D271" s="28">
        <v>12</v>
      </c>
      <c r="E271" s="29">
        <v>1.74</v>
      </c>
      <c r="F271" s="115">
        <f>ROUND(D271*E271,2)</f>
        <v>20.88</v>
      </c>
    </row>
    <row r="272" spans="1:6" s="32" customFormat="1" ht="12">
      <c r="A272" s="25" t="s">
        <v>461</v>
      </c>
      <c r="B272" s="31" t="s">
        <v>408</v>
      </c>
      <c r="C272" s="27" t="s">
        <v>18</v>
      </c>
      <c r="D272" s="28">
        <v>12</v>
      </c>
      <c r="E272" s="29">
        <v>1.91</v>
      </c>
      <c r="F272" s="115">
        <f>ROUND(D272*E272,2)</f>
        <v>22.92</v>
      </c>
    </row>
    <row r="273" spans="1:6" s="32" customFormat="1" ht="24">
      <c r="A273" s="25" t="s">
        <v>462</v>
      </c>
      <c r="B273" s="31" t="s">
        <v>410</v>
      </c>
      <c r="C273" s="27" t="s">
        <v>18</v>
      </c>
      <c r="D273" s="28">
        <v>12</v>
      </c>
      <c r="E273" s="29">
        <v>16.04</v>
      </c>
      <c r="F273" s="115">
        <f>ROUND(D273*E273,2)</f>
        <v>192.48</v>
      </c>
    </row>
    <row r="274" spans="1:6" s="32" customFormat="1" ht="12">
      <c r="A274" s="25" t="s">
        <v>463</v>
      </c>
      <c r="B274" s="31" t="s">
        <v>464</v>
      </c>
      <c r="C274" s="27" t="s">
        <v>18</v>
      </c>
      <c r="D274" s="28">
        <v>50.02</v>
      </c>
      <c r="E274" s="29">
        <v>2.37</v>
      </c>
      <c r="F274" s="115">
        <f>ROUND(D274*E274,2)</f>
        <v>118.55</v>
      </c>
    </row>
    <row r="275" spans="1:6" s="36" customFormat="1" ht="13.5" customHeight="1">
      <c r="A275" s="16" t="s">
        <v>465</v>
      </c>
      <c r="B275" s="17" t="s">
        <v>466</v>
      </c>
      <c r="C275" s="21"/>
      <c r="D275" s="22"/>
      <c r="E275" s="23" t="s">
        <v>15</v>
      </c>
      <c r="F275" s="114">
        <f>F276</f>
        <v>171</v>
      </c>
    </row>
    <row r="276" spans="1:6" s="32" customFormat="1" ht="12">
      <c r="A276" s="25" t="s">
        <v>467</v>
      </c>
      <c r="B276" s="31" t="s">
        <v>468</v>
      </c>
      <c r="C276" s="27" t="s">
        <v>21</v>
      </c>
      <c r="D276" s="28">
        <v>75</v>
      </c>
      <c r="E276" s="29">
        <v>2.28</v>
      </c>
      <c r="F276" s="115">
        <f>ROUND(D276*E276,2)</f>
        <v>171</v>
      </c>
    </row>
    <row r="277" spans="1:6" s="36" customFormat="1" ht="13.5" customHeight="1">
      <c r="A277" s="16" t="s">
        <v>469</v>
      </c>
      <c r="B277" s="17" t="s">
        <v>470</v>
      </c>
      <c r="C277" s="21"/>
      <c r="D277" s="22"/>
      <c r="E277" s="23" t="s">
        <v>15</v>
      </c>
      <c r="F277" s="114">
        <f>F278+F279+F280</f>
        <v>2260.16</v>
      </c>
    </row>
    <row r="278" spans="1:6" s="32" customFormat="1" ht="12">
      <c r="A278" s="25" t="s">
        <v>471</v>
      </c>
      <c r="B278" s="26" t="s">
        <v>472</v>
      </c>
      <c r="C278" s="27" t="s">
        <v>21</v>
      </c>
      <c r="D278" s="28">
        <v>50.02</v>
      </c>
      <c r="E278" s="29">
        <v>27.98</v>
      </c>
      <c r="F278" s="115">
        <f>ROUND(D278*E278,2)</f>
        <v>1399.56</v>
      </c>
    </row>
    <row r="279" spans="1:6" s="32" customFormat="1" ht="12">
      <c r="A279" s="25" t="s">
        <v>473</v>
      </c>
      <c r="B279" s="26" t="s">
        <v>474</v>
      </c>
      <c r="C279" s="27" t="s">
        <v>21</v>
      </c>
      <c r="D279" s="28">
        <v>50.02</v>
      </c>
      <c r="E279" s="29">
        <v>15.12</v>
      </c>
      <c r="F279" s="115">
        <f>ROUND(D279*E279,2)</f>
        <v>756.3</v>
      </c>
    </row>
    <row r="280" spans="1:6" s="32" customFormat="1" ht="24">
      <c r="A280" s="25" t="s">
        <v>475</v>
      </c>
      <c r="B280" s="31" t="s">
        <v>476</v>
      </c>
      <c r="C280" s="27" t="s">
        <v>18</v>
      </c>
      <c r="D280" s="28">
        <v>8.75</v>
      </c>
      <c r="E280" s="29">
        <v>11.92</v>
      </c>
      <c r="F280" s="115">
        <f>ROUND(D280*E280,2)</f>
        <v>104.3</v>
      </c>
    </row>
    <row r="281" spans="1:6" s="36" customFormat="1" ht="13.5" customHeight="1">
      <c r="A281" s="16" t="s">
        <v>477</v>
      </c>
      <c r="B281" s="17" t="s">
        <v>478</v>
      </c>
      <c r="C281" s="21"/>
      <c r="D281" s="22"/>
      <c r="E281" s="23" t="s">
        <v>15</v>
      </c>
      <c r="F281" s="114">
        <f>F282</f>
        <v>2758.8</v>
      </c>
    </row>
    <row r="282" spans="1:6" s="32" customFormat="1" ht="24">
      <c r="A282" s="25" t="s">
        <v>479</v>
      </c>
      <c r="B282" s="31" t="s">
        <v>450</v>
      </c>
      <c r="C282" s="27" t="s">
        <v>28</v>
      </c>
      <c r="D282" s="28">
        <v>110</v>
      </c>
      <c r="E282" s="29">
        <v>25.08</v>
      </c>
      <c r="F282" s="115">
        <f>ROUND(D282*E282,2)</f>
        <v>2758.8</v>
      </c>
    </row>
    <row r="283" spans="1:6" s="47" customFormat="1" ht="12">
      <c r="A283" s="16" t="s">
        <v>480</v>
      </c>
      <c r="B283" s="17" t="s">
        <v>481</v>
      </c>
      <c r="C283" s="50"/>
      <c r="D283" s="18"/>
      <c r="E283" s="19" t="s">
        <v>12</v>
      </c>
      <c r="F283" s="116">
        <f>F284+F288+F290+F298+F300</f>
        <v>26067.530000000002</v>
      </c>
    </row>
    <row r="284" spans="1:6" s="36" customFormat="1" ht="13.5" customHeight="1">
      <c r="A284" s="16" t="s">
        <v>482</v>
      </c>
      <c r="B284" s="17" t="s">
        <v>458</v>
      </c>
      <c r="C284" s="21"/>
      <c r="D284" s="22"/>
      <c r="E284" s="23" t="s">
        <v>15</v>
      </c>
      <c r="F284" s="114">
        <f>SUM(F285:F287)</f>
        <v>39.379999999999995</v>
      </c>
    </row>
    <row r="285" spans="1:6" s="32" customFormat="1" ht="24">
      <c r="A285" s="25" t="s">
        <v>483</v>
      </c>
      <c r="B285" s="31" t="s">
        <v>460</v>
      </c>
      <c r="C285" s="27" t="s">
        <v>18</v>
      </c>
      <c r="D285" s="28">
        <v>2</v>
      </c>
      <c r="E285" s="29">
        <v>1.74</v>
      </c>
      <c r="F285" s="115">
        <f>ROUND(D285*E285,2)</f>
        <v>3.48</v>
      </c>
    </row>
    <row r="286" spans="1:6" s="32" customFormat="1" ht="12">
      <c r="A286" s="25" t="s">
        <v>484</v>
      </c>
      <c r="B286" s="31" t="s">
        <v>408</v>
      </c>
      <c r="C286" s="27" t="s">
        <v>18</v>
      </c>
      <c r="D286" s="28">
        <v>2</v>
      </c>
      <c r="E286" s="29">
        <v>1.91</v>
      </c>
      <c r="F286" s="115">
        <f>ROUND(D286*E286,2)</f>
        <v>3.82</v>
      </c>
    </row>
    <row r="287" spans="1:6" s="32" customFormat="1" ht="24">
      <c r="A287" s="25" t="s">
        <v>485</v>
      </c>
      <c r="B287" s="31" t="s">
        <v>410</v>
      </c>
      <c r="C287" s="27" t="s">
        <v>18</v>
      </c>
      <c r="D287" s="28">
        <v>2</v>
      </c>
      <c r="E287" s="29">
        <v>16.04</v>
      </c>
      <c r="F287" s="115">
        <f>ROUND(D287*E287,2)</f>
        <v>32.08</v>
      </c>
    </row>
    <row r="288" spans="1:6" s="36" customFormat="1" ht="13.5" customHeight="1">
      <c r="A288" s="16" t="s">
        <v>486</v>
      </c>
      <c r="B288" s="17" t="s">
        <v>466</v>
      </c>
      <c r="C288" s="21"/>
      <c r="D288" s="22"/>
      <c r="E288" s="23" t="s">
        <v>319</v>
      </c>
      <c r="F288" s="114">
        <f>F289</f>
        <v>128.25</v>
      </c>
    </row>
    <row r="289" spans="1:6" s="32" customFormat="1" ht="12">
      <c r="A289" s="25" t="s">
        <v>487</v>
      </c>
      <c r="B289" s="31" t="s">
        <v>468</v>
      </c>
      <c r="C289" s="27" t="s">
        <v>21</v>
      </c>
      <c r="D289" s="28">
        <v>56.25</v>
      </c>
      <c r="E289" s="29">
        <v>2.28</v>
      </c>
      <c r="F289" s="115">
        <f>ROUND(D289*E289,2)</f>
        <v>128.25</v>
      </c>
    </row>
    <row r="290" spans="1:6" s="36" customFormat="1" ht="13.5" customHeight="1">
      <c r="A290" s="16" t="s">
        <v>488</v>
      </c>
      <c r="B290" s="17" t="s">
        <v>466</v>
      </c>
      <c r="C290" s="21"/>
      <c r="D290" s="22"/>
      <c r="E290" s="23" t="s">
        <v>319</v>
      </c>
      <c r="F290" s="114">
        <f>SUM(F291:F297)</f>
        <v>25101.56</v>
      </c>
    </row>
    <row r="291" spans="1:6" s="32" customFormat="1" ht="24">
      <c r="A291" s="25" t="s">
        <v>489</v>
      </c>
      <c r="B291" s="31" t="s">
        <v>490</v>
      </c>
      <c r="C291" s="27" t="s">
        <v>21</v>
      </c>
      <c r="D291" s="28">
        <v>80</v>
      </c>
      <c r="E291" s="29">
        <v>46.61</v>
      </c>
      <c r="F291" s="115">
        <f aca="true" t="shared" si="13" ref="F291:F297">ROUND(D291*E291,2)</f>
        <v>3728.8</v>
      </c>
    </row>
    <row r="292" spans="1:6" s="32" customFormat="1" ht="12">
      <c r="A292" s="25" t="s">
        <v>491</v>
      </c>
      <c r="B292" s="31" t="s">
        <v>492</v>
      </c>
      <c r="C292" s="27" t="s">
        <v>18</v>
      </c>
      <c r="D292" s="28">
        <v>14</v>
      </c>
      <c r="E292" s="29">
        <v>291.11</v>
      </c>
      <c r="F292" s="115">
        <f t="shared" si="13"/>
        <v>4075.54</v>
      </c>
    </row>
    <row r="293" spans="1:6" s="32" customFormat="1" ht="12">
      <c r="A293" s="25" t="s">
        <v>493</v>
      </c>
      <c r="B293" s="31" t="s">
        <v>494</v>
      </c>
      <c r="C293" s="27" t="s">
        <v>18</v>
      </c>
      <c r="D293" s="28">
        <v>6</v>
      </c>
      <c r="E293" s="29">
        <v>267.99</v>
      </c>
      <c r="F293" s="115">
        <f t="shared" si="13"/>
        <v>1607.94</v>
      </c>
    </row>
    <row r="294" spans="1:6" s="32" customFormat="1" ht="12">
      <c r="A294" s="25" t="s">
        <v>495</v>
      </c>
      <c r="B294" s="31" t="s">
        <v>496</v>
      </c>
      <c r="C294" s="27" t="s">
        <v>141</v>
      </c>
      <c r="D294" s="28">
        <v>1600</v>
      </c>
      <c r="E294" s="29">
        <v>6.46</v>
      </c>
      <c r="F294" s="115">
        <f t="shared" si="13"/>
        <v>10336</v>
      </c>
    </row>
    <row r="295" spans="1:6" s="32" customFormat="1" ht="24">
      <c r="A295" s="25" t="s">
        <v>497</v>
      </c>
      <c r="B295" s="31" t="s">
        <v>498</v>
      </c>
      <c r="C295" s="27" t="s">
        <v>21</v>
      </c>
      <c r="D295" s="28">
        <v>80</v>
      </c>
      <c r="E295" s="29">
        <v>25.13</v>
      </c>
      <c r="F295" s="115">
        <f t="shared" si="13"/>
        <v>2010.4</v>
      </c>
    </row>
    <row r="296" spans="1:6" s="32" customFormat="1" ht="12">
      <c r="A296" s="25" t="s">
        <v>499</v>
      </c>
      <c r="B296" s="31" t="s">
        <v>500</v>
      </c>
      <c r="C296" s="27" t="s">
        <v>18</v>
      </c>
      <c r="D296" s="28">
        <v>20</v>
      </c>
      <c r="E296" s="29">
        <v>56.3</v>
      </c>
      <c r="F296" s="115">
        <f t="shared" si="13"/>
        <v>1126</v>
      </c>
    </row>
    <row r="297" spans="1:6" s="32" customFormat="1" ht="12">
      <c r="A297" s="25" t="s">
        <v>501</v>
      </c>
      <c r="B297" s="31" t="s">
        <v>502</v>
      </c>
      <c r="C297" s="27" t="s">
        <v>28</v>
      </c>
      <c r="D297" s="28">
        <v>72</v>
      </c>
      <c r="E297" s="29">
        <v>30.79</v>
      </c>
      <c r="F297" s="115">
        <f t="shared" si="13"/>
        <v>2216.88</v>
      </c>
    </row>
    <row r="298" spans="1:6" s="36" customFormat="1" ht="13.5" customHeight="1">
      <c r="A298" s="16" t="s">
        <v>503</v>
      </c>
      <c r="B298" s="17" t="s">
        <v>466</v>
      </c>
      <c r="C298" s="21"/>
      <c r="D298" s="22"/>
      <c r="E298" s="23" t="s">
        <v>15</v>
      </c>
      <c r="F298" s="114">
        <f>F299</f>
        <v>437.94</v>
      </c>
    </row>
    <row r="299" spans="1:6" s="32" customFormat="1" ht="12">
      <c r="A299" s="25" t="s">
        <v>504</v>
      </c>
      <c r="B299" s="54" t="s">
        <v>505</v>
      </c>
      <c r="C299" s="27" t="s">
        <v>18</v>
      </c>
      <c r="D299" s="28">
        <v>2</v>
      </c>
      <c r="E299" s="29">
        <v>218.97</v>
      </c>
      <c r="F299" s="115">
        <f>ROUND(D299*E299,2)</f>
        <v>437.94</v>
      </c>
    </row>
    <row r="300" spans="1:6" s="36" customFormat="1" ht="13.5" customHeight="1">
      <c r="A300" s="16" t="s">
        <v>506</v>
      </c>
      <c r="B300" s="17" t="s">
        <v>440</v>
      </c>
      <c r="C300" s="21"/>
      <c r="D300" s="22"/>
      <c r="E300" s="23" t="s">
        <v>319</v>
      </c>
      <c r="F300" s="114">
        <f>F301+F302+F303</f>
        <v>360.40000000000003</v>
      </c>
    </row>
    <row r="301" spans="1:6" s="32" customFormat="1" ht="24">
      <c r="A301" s="25" t="s">
        <v>507</v>
      </c>
      <c r="B301" s="31" t="s">
        <v>508</v>
      </c>
      <c r="C301" s="27" t="s">
        <v>21</v>
      </c>
      <c r="D301" s="28">
        <v>8.38</v>
      </c>
      <c r="E301" s="29">
        <v>17.22</v>
      </c>
      <c r="F301" s="115">
        <f>ROUND(D301*E301,2)</f>
        <v>144.3</v>
      </c>
    </row>
    <row r="302" spans="1:6" s="32" customFormat="1" ht="12">
      <c r="A302" s="25" t="s">
        <v>509</v>
      </c>
      <c r="B302" s="31" t="s">
        <v>438</v>
      </c>
      <c r="C302" s="27" t="s">
        <v>21</v>
      </c>
      <c r="D302" s="28">
        <v>8.09</v>
      </c>
      <c r="E302" s="29">
        <v>12.31</v>
      </c>
      <c r="F302" s="115">
        <f>ROUND(D302*E302,2)</f>
        <v>99.59</v>
      </c>
    </row>
    <row r="303" spans="1:6" s="32" customFormat="1" ht="12">
      <c r="A303" s="25" t="s">
        <v>510</v>
      </c>
      <c r="B303" s="26" t="s">
        <v>511</v>
      </c>
      <c r="C303" s="27" t="s">
        <v>21</v>
      </c>
      <c r="D303" s="28">
        <v>9.95</v>
      </c>
      <c r="E303" s="29">
        <v>11.71</v>
      </c>
      <c r="F303" s="115">
        <f>ROUND(D303*E303,2)</f>
        <v>116.51</v>
      </c>
    </row>
    <row r="304" spans="1:6" s="37" customFormat="1" ht="12">
      <c r="A304" s="16" t="s">
        <v>512</v>
      </c>
      <c r="B304" s="17" t="s">
        <v>513</v>
      </c>
      <c r="C304" s="50"/>
      <c r="D304" s="18"/>
      <c r="E304" s="19" t="s">
        <v>12</v>
      </c>
      <c r="F304" s="116">
        <f>F305+F312+F316+F318+F320</f>
        <v>46828.990000000005</v>
      </c>
    </row>
    <row r="305" spans="1:6" s="36" customFormat="1" ht="13.5" customHeight="1">
      <c r="A305" s="16" t="s">
        <v>514</v>
      </c>
      <c r="B305" s="17" t="s">
        <v>515</v>
      </c>
      <c r="C305" s="55"/>
      <c r="D305" s="56"/>
      <c r="E305" s="57" t="s">
        <v>319</v>
      </c>
      <c r="F305" s="118">
        <f>SUM(F306:F311)</f>
        <v>11814.27</v>
      </c>
    </row>
    <row r="306" spans="1:6" s="32" customFormat="1" ht="12">
      <c r="A306" s="25" t="s">
        <v>516</v>
      </c>
      <c r="B306" s="31" t="s">
        <v>517</v>
      </c>
      <c r="C306" s="27" t="s">
        <v>156</v>
      </c>
      <c r="D306" s="28">
        <v>2</v>
      </c>
      <c r="E306" s="29">
        <v>321.74</v>
      </c>
      <c r="F306" s="115">
        <f aca="true" t="shared" si="14" ref="F306:F311">ROUND(D306*E306,2)</f>
        <v>643.48</v>
      </c>
    </row>
    <row r="307" spans="1:6" s="24" customFormat="1" ht="21.75" customHeight="1">
      <c r="A307" s="25" t="s">
        <v>518</v>
      </c>
      <c r="B307" s="58" t="s">
        <v>519</v>
      </c>
      <c r="C307" s="59" t="s">
        <v>21</v>
      </c>
      <c r="D307" s="60">
        <v>2.1</v>
      </c>
      <c r="E307" s="61">
        <v>459.21</v>
      </c>
      <c r="F307" s="115">
        <f t="shared" si="14"/>
        <v>964.34</v>
      </c>
    </row>
    <row r="308" spans="1:6" s="24" customFormat="1" ht="12.75">
      <c r="A308" s="25" t="s">
        <v>520</v>
      </c>
      <c r="B308" s="58" t="s">
        <v>521</v>
      </c>
      <c r="C308" s="59" t="s">
        <v>21</v>
      </c>
      <c r="D308" s="60">
        <v>13.44</v>
      </c>
      <c r="E308" s="61">
        <v>185.76</v>
      </c>
      <c r="F308" s="115">
        <f t="shared" si="14"/>
        <v>2496.61</v>
      </c>
    </row>
    <row r="309" spans="1:6" s="24" customFormat="1" ht="24">
      <c r="A309" s="25" t="s">
        <v>522</v>
      </c>
      <c r="B309" s="58" t="s">
        <v>523</v>
      </c>
      <c r="C309" s="59" t="s">
        <v>21</v>
      </c>
      <c r="D309" s="60">
        <v>18.9</v>
      </c>
      <c r="E309" s="61">
        <v>121</v>
      </c>
      <c r="F309" s="115">
        <f t="shared" si="14"/>
        <v>2286.9</v>
      </c>
    </row>
    <row r="310" spans="1:6" s="24" customFormat="1" ht="13.5" customHeight="1">
      <c r="A310" s="25" t="s">
        <v>524</v>
      </c>
      <c r="B310" s="58" t="s">
        <v>525</v>
      </c>
      <c r="C310" s="59" t="s">
        <v>21</v>
      </c>
      <c r="D310" s="60">
        <v>20.25</v>
      </c>
      <c r="E310" s="61">
        <v>176.2</v>
      </c>
      <c r="F310" s="115">
        <f t="shared" si="14"/>
        <v>3568.05</v>
      </c>
    </row>
    <row r="311" spans="1:6" s="24" customFormat="1" ht="36">
      <c r="A311" s="25" t="s">
        <v>526</v>
      </c>
      <c r="B311" s="58" t="s">
        <v>527</v>
      </c>
      <c r="C311" s="59" t="s">
        <v>21</v>
      </c>
      <c r="D311" s="60">
        <v>8.07</v>
      </c>
      <c r="E311" s="61">
        <v>229.85</v>
      </c>
      <c r="F311" s="115">
        <f t="shared" si="14"/>
        <v>1854.89</v>
      </c>
    </row>
    <row r="312" spans="1:6" s="36" customFormat="1" ht="13.5" customHeight="1">
      <c r="A312" s="16" t="s">
        <v>528</v>
      </c>
      <c r="B312" s="17" t="s">
        <v>529</v>
      </c>
      <c r="C312" s="55"/>
      <c r="D312" s="56"/>
      <c r="E312" s="57" t="s">
        <v>319</v>
      </c>
      <c r="F312" s="118">
        <f>SUM(F313:F315)</f>
        <v>15929.369999999999</v>
      </c>
    </row>
    <row r="313" spans="1:6" s="32" customFormat="1" ht="24">
      <c r="A313" s="25" t="s">
        <v>530</v>
      </c>
      <c r="B313" s="58" t="s">
        <v>531</v>
      </c>
      <c r="C313" s="59" t="s">
        <v>21</v>
      </c>
      <c r="D313" s="60">
        <v>254.24</v>
      </c>
      <c r="E313" s="61">
        <v>50.92</v>
      </c>
      <c r="F313" s="115">
        <f>ROUND(D313*E313,2)</f>
        <v>12945.9</v>
      </c>
    </row>
    <row r="314" spans="1:6" s="32" customFormat="1" ht="12">
      <c r="A314" s="25" t="s">
        <v>532</v>
      </c>
      <c r="B314" s="58" t="s">
        <v>533</v>
      </c>
      <c r="C314" s="59" t="s">
        <v>28</v>
      </c>
      <c r="D314" s="60">
        <v>8.6</v>
      </c>
      <c r="E314" s="61">
        <v>31.2</v>
      </c>
      <c r="F314" s="115">
        <f>ROUND(D314*E314,2)</f>
        <v>268.32</v>
      </c>
    </row>
    <row r="315" spans="1:6" s="32" customFormat="1" ht="24">
      <c r="A315" s="25" t="s">
        <v>534</v>
      </c>
      <c r="B315" s="58" t="s">
        <v>535</v>
      </c>
      <c r="C315" s="59" t="s">
        <v>21</v>
      </c>
      <c r="D315" s="60">
        <v>123.36</v>
      </c>
      <c r="E315" s="61">
        <v>22.01</v>
      </c>
      <c r="F315" s="115">
        <f>ROUND(D315*E315,2)</f>
        <v>2715.15</v>
      </c>
    </row>
    <row r="316" spans="1:6" s="24" customFormat="1" ht="13.5" customHeight="1">
      <c r="A316" s="16" t="s">
        <v>536</v>
      </c>
      <c r="B316" s="17" t="s">
        <v>537</v>
      </c>
      <c r="C316" s="62"/>
      <c r="D316" s="63"/>
      <c r="E316" s="57" t="s">
        <v>319</v>
      </c>
      <c r="F316" s="118">
        <f>F317</f>
        <v>87.15</v>
      </c>
    </row>
    <row r="317" spans="1:6" s="32" customFormat="1" ht="24">
      <c r="A317" s="25" t="s">
        <v>538</v>
      </c>
      <c r="B317" s="31" t="s">
        <v>539</v>
      </c>
      <c r="C317" s="27" t="s">
        <v>21</v>
      </c>
      <c r="D317" s="28">
        <v>3.510000000000005</v>
      </c>
      <c r="E317" s="29">
        <v>24.83</v>
      </c>
      <c r="F317" s="115">
        <f>ROUND(D317*E317,2)</f>
        <v>87.15</v>
      </c>
    </row>
    <row r="318" spans="1:6" s="24" customFormat="1" ht="13.5" customHeight="1">
      <c r="A318" s="16" t="s">
        <v>540</v>
      </c>
      <c r="B318" s="17" t="s">
        <v>541</v>
      </c>
      <c r="C318" s="62"/>
      <c r="D318" s="63"/>
      <c r="E318" s="57" t="s">
        <v>319</v>
      </c>
      <c r="F318" s="118">
        <f>F319</f>
        <v>6530.04</v>
      </c>
    </row>
    <row r="319" spans="1:6" s="35" customFormat="1" ht="12.75">
      <c r="A319" s="25" t="s">
        <v>542</v>
      </c>
      <c r="B319" s="58" t="s">
        <v>543</v>
      </c>
      <c r="C319" s="59" t="s">
        <v>21</v>
      </c>
      <c r="D319" s="60">
        <v>247.35</v>
      </c>
      <c r="E319" s="61">
        <v>26.4</v>
      </c>
      <c r="F319" s="115">
        <f>ROUND(D319*E319,2)</f>
        <v>6530.04</v>
      </c>
    </row>
    <row r="320" spans="1:6" s="36" customFormat="1" ht="13.5" customHeight="1">
      <c r="A320" s="16" t="s">
        <v>544</v>
      </c>
      <c r="B320" s="17" t="s">
        <v>440</v>
      </c>
      <c r="C320" s="55"/>
      <c r="D320" s="56"/>
      <c r="E320" s="57" t="s">
        <v>319</v>
      </c>
      <c r="F320" s="118">
        <f>SUM(F321:F327)</f>
        <v>12468.160000000002</v>
      </c>
    </row>
    <row r="321" spans="1:6" s="32" customFormat="1" ht="24">
      <c r="A321" s="25" t="s">
        <v>545</v>
      </c>
      <c r="B321" s="31" t="s">
        <v>546</v>
      </c>
      <c r="C321" s="27" t="s">
        <v>21</v>
      </c>
      <c r="D321" s="28">
        <v>15.96</v>
      </c>
      <c r="E321" s="29">
        <v>7.55</v>
      </c>
      <c r="F321" s="115">
        <f aca="true" t="shared" si="15" ref="F321:F327">ROUND(D321*E321,2)</f>
        <v>120.5</v>
      </c>
    </row>
    <row r="322" spans="1:6" s="32" customFormat="1" ht="12">
      <c r="A322" s="25" t="s">
        <v>547</v>
      </c>
      <c r="B322" s="31" t="s">
        <v>548</v>
      </c>
      <c r="C322" s="27" t="s">
        <v>21</v>
      </c>
      <c r="D322" s="28">
        <v>15.96</v>
      </c>
      <c r="E322" s="29">
        <v>7.6</v>
      </c>
      <c r="F322" s="115">
        <f t="shared" si="15"/>
        <v>121.3</v>
      </c>
    </row>
    <row r="323" spans="1:6" s="32" customFormat="1" ht="24">
      <c r="A323" s="25" t="s">
        <v>549</v>
      </c>
      <c r="B323" s="31" t="s">
        <v>442</v>
      </c>
      <c r="C323" s="27" t="s">
        <v>21</v>
      </c>
      <c r="D323" s="28">
        <v>327.6</v>
      </c>
      <c r="E323" s="29">
        <v>5.8</v>
      </c>
      <c r="F323" s="115">
        <f t="shared" si="15"/>
        <v>1900.08</v>
      </c>
    </row>
    <row r="324" spans="1:6" s="32" customFormat="1" ht="12">
      <c r="A324" s="25" t="s">
        <v>550</v>
      </c>
      <c r="B324" s="31" t="s">
        <v>551</v>
      </c>
      <c r="C324" s="27" t="s">
        <v>21</v>
      </c>
      <c r="D324" s="28">
        <v>360.23</v>
      </c>
      <c r="E324" s="29">
        <v>6.01</v>
      </c>
      <c r="F324" s="115">
        <f t="shared" si="15"/>
        <v>2164.98</v>
      </c>
    </row>
    <row r="325" spans="1:6" s="32" customFormat="1" ht="12">
      <c r="A325" s="25" t="s">
        <v>552</v>
      </c>
      <c r="B325" s="31" t="s">
        <v>553</v>
      </c>
      <c r="C325" s="27" t="s">
        <v>21</v>
      </c>
      <c r="D325" s="28">
        <v>360.23</v>
      </c>
      <c r="E325" s="29">
        <v>6.55</v>
      </c>
      <c r="F325" s="115">
        <f t="shared" si="15"/>
        <v>2359.51</v>
      </c>
    </row>
    <row r="326" spans="1:6" s="32" customFormat="1" ht="12">
      <c r="A326" s="25" t="s">
        <v>554</v>
      </c>
      <c r="B326" s="31" t="s">
        <v>555</v>
      </c>
      <c r="C326" s="27" t="s">
        <v>21</v>
      </c>
      <c r="D326" s="28">
        <v>327.6</v>
      </c>
      <c r="E326" s="29">
        <v>7.67</v>
      </c>
      <c r="F326" s="115">
        <f t="shared" si="15"/>
        <v>2512.69</v>
      </c>
    </row>
    <row r="327" spans="1:6" s="32" customFormat="1" ht="24">
      <c r="A327" s="25" t="s">
        <v>556</v>
      </c>
      <c r="B327" s="31" t="s">
        <v>557</v>
      </c>
      <c r="C327" s="27" t="s">
        <v>21</v>
      </c>
      <c r="D327" s="28">
        <v>327.6</v>
      </c>
      <c r="E327" s="29">
        <v>10.04</v>
      </c>
      <c r="F327" s="115">
        <f t="shared" si="15"/>
        <v>3289.1</v>
      </c>
    </row>
    <row r="328" spans="1:6" s="47" customFormat="1" ht="12">
      <c r="A328" s="16" t="s">
        <v>558</v>
      </c>
      <c r="B328" s="17" t="s">
        <v>559</v>
      </c>
      <c r="C328" s="50"/>
      <c r="D328" s="18"/>
      <c r="E328" s="19" t="s">
        <v>12</v>
      </c>
      <c r="F328" s="116">
        <f>F329+F336+F342+F345+F349+F353</f>
        <v>534751.86</v>
      </c>
    </row>
    <row r="329" spans="1:6" s="36" customFormat="1" ht="13.5" customHeight="1">
      <c r="A329" s="16" t="s">
        <v>560</v>
      </c>
      <c r="B329" s="17" t="s">
        <v>561</v>
      </c>
      <c r="C329" s="55"/>
      <c r="D329" s="56"/>
      <c r="E329" s="57" t="s">
        <v>319</v>
      </c>
      <c r="F329" s="118">
        <f>SUM(F330:F335)</f>
        <v>328601.49</v>
      </c>
    </row>
    <row r="330" spans="1:6" s="32" customFormat="1" ht="24">
      <c r="A330" s="25" t="s">
        <v>562</v>
      </c>
      <c r="B330" s="31" t="s">
        <v>1122</v>
      </c>
      <c r="C330" s="27" t="s">
        <v>21</v>
      </c>
      <c r="D330" s="28">
        <v>925</v>
      </c>
      <c r="E330" s="29">
        <v>90</v>
      </c>
      <c r="F330" s="115">
        <f aca="true" t="shared" si="16" ref="F330:F335">ROUND(D330*E330,2)</f>
        <v>83250</v>
      </c>
    </row>
    <row r="331" spans="1:6" s="32" customFormat="1" ht="12">
      <c r="A331" s="25" t="s">
        <v>564</v>
      </c>
      <c r="B331" s="31" t="s">
        <v>565</v>
      </c>
      <c r="C331" s="27" t="s">
        <v>21</v>
      </c>
      <c r="D331" s="28">
        <v>925</v>
      </c>
      <c r="E331" s="29">
        <v>41.39</v>
      </c>
      <c r="F331" s="115">
        <f t="shared" si="16"/>
        <v>38285.75</v>
      </c>
    </row>
    <row r="332" spans="1:6" s="32" customFormat="1" ht="12">
      <c r="A332" s="25" t="s">
        <v>566</v>
      </c>
      <c r="B332" s="31" t="s">
        <v>567</v>
      </c>
      <c r="C332" s="27" t="s">
        <v>28</v>
      </c>
      <c r="D332" s="28">
        <v>37.4</v>
      </c>
      <c r="E332" s="29">
        <v>57.67</v>
      </c>
      <c r="F332" s="115">
        <f t="shared" si="16"/>
        <v>2156.86</v>
      </c>
    </row>
    <row r="333" spans="1:6" s="32" customFormat="1" ht="12">
      <c r="A333" s="25" t="s">
        <v>568</v>
      </c>
      <c r="B333" s="31" t="s">
        <v>569</v>
      </c>
      <c r="C333" s="27" t="s">
        <v>28</v>
      </c>
      <c r="D333" s="28">
        <v>80</v>
      </c>
      <c r="E333" s="29">
        <v>42.24</v>
      </c>
      <c r="F333" s="115">
        <f t="shared" si="16"/>
        <v>3379.2</v>
      </c>
    </row>
    <row r="334" spans="1:6" s="32" customFormat="1" ht="12">
      <c r="A334" s="25" t="s">
        <v>570</v>
      </c>
      <c r="B334" s="31" t="s">
        <v>107</v>
      </c>
      <c r="C334" s="27" t="s">
        <v>28</v>
      </c>
      <c r="D334" s="28">
        <v>37.4</v>
      </c>
      <c r="E334" s="29">
        <v>22.82</v>
      </c>
      <c r="F334" s="115">
        <f t="shared" si="16"/>
        <v>853.47</v>
      </c>
    </row>
    <row r="335" spans="1:6" s="32" customFormat="1" ht="12">
      <c r="A335" s="25" t="s">
        <v>571</v>
      </c>
      <c r="B335" s="31" t="s">
        <v>572</v>
      </c>
      <c r="C335" s="27" t="s">
        <v>21</v>
      </c>
      <c r="D335" s="28">
        <v>2186.73</v>
      </c>
      <c r="E335" s="29">
        <v>91.77</v>
      </c>
      <c r="F335" s="115">
        <f t="shared" si="16"/>
        <v>200676.21</v>
      </c>
    </row>
    <row r="336" spans="1:6" s="24" customFormat="1" ht="13.5" customHeight="1">
      <c r="A336" s="16" t="s">
        <v>573</v>
      </c>
      <c r="B336" s="17" t="s">
        <v>428</v>
      </c>
      <c r="C336" s="62"/>
      <c r="D336" s="63"/>
      <c r="E336" s="57" t="s">
        <v>319</v>
      </c>
      <c r="F336" s="118">
        <f>SUM(F337:F341)</f>
        <v>115950.62999999999</v>
      </c>
    </row>
    <row r="337" spans="1:6" s="32" customFormat="1" ht="24">
      <c r="A337" s="25" t="s">
        <v>574</v>
      </c>
      <c r="B337" s="31" t="s">
        <v>430</v>
      </c>
      <c r="C337" s="27" t="s">
        <v>21</v>
      </c>
      <c r="D337" s="28">
        <v>158.82</v>
      </c>
      <c r="E337" s="29">
        <v>219.92</v>
      </c>
      <c r="F337" s="115">
        <f>ROUND(D337*E337,2)</f>
        <v>34927.69</v>
      </c>
    </row>
    <row r="338" spans="1:6" s="32" customFormat="1" ht="24">
      <c r="A338" s="25" t="s">
        <v>575</v>
      </c>
      <c r="B338" s="31" t="s">
        <v>576</v>
      </c>
      <c r="C338" s="27" t="s">
        <v>21</v>
      </c>
      <c r="D338" s="28">
        <v>484.54</v>
      </c>
      <c r="E338" s="29">
        <v>161.7</v>
      </c>
      <c r="F338" s="115">
        <f>ROUND(D338*E338,2)</f>
        <v>78350.12</v>
      </c>
    </row>
    <row r="339" spans="1:6" s="32" customFormat="1" ht="12">
      <c r="A339" s="25" t="s">
        <v>577</v>
      </c>
      <c r="B339" s="31" t="s">
        <v>70</v>
      </c>
      <c r="C339" s="27" t="s">
        <v>21</v>
      </c>
      <c r="D339" s="28">
        <v>45.72</v>
      </c>
      <c r="E339" s="29">
        <v>24.52</v>
      </c>
      <c r="F339" s="115">
        <f>ROUND(D339*E339,2)</f>
        <v>1121.05</v>
      </c>
    </row>
    <row r="340" spans="1:6" s="32" customFormat="1" ht="12">
      <c r="A340" s="25" t="s">
        <v>578</v>
      </c>
      <c r="B340" s="31" t="s">
        <v>579</v>
      </c>
      <c r="C340" s="27" t="s">
        <v>21</v>
      </c>
      <c r="D340" s="28">
        <v>99.6</v>
      </c>
      <c r="E340" s="29">
        <v>2.82</v>
      </c>
      <c r="F340" s="115">
        <f>ROUND(D340*E340,2)</f>
        <v>280.87</v>
      </c>
    </row>
    <row r="341" spans="1:6" s="32" customFormat="1" ht="12">
      <c r="A341" s="25" t="s">
        <v>580</v>
      </c>
      <c r="B341" s="31" t="s">
        <v>581</v>
      </c>
      <c r="C341" s="27" t="s">
        <v>21</v>
      </c>
      <c r="D341" s="28">
        <v>99.6</v>
      </c>
      <c r="E341" s="29">
        <v>12.76</v>
      </c>
      <c r="F341" s="115">
        <f>ROUND(D341*E341,2)</f>
        <v>1270.9</v>
      </c>
    </row>
    <row r="342" spans="1:6" s="24" customFormat="1" ht="13.5" customHeight="1">
      <c r="A342" s="16" t="s">
        <v>582</v>
      </c>
      <c r="B342" s="17" t="s">
        <v>529</v>
      </c>
      <c r="C342" s="55"/>
      <c r="D342" s="56"/>
      <c r="E342" s="57" t="s">
        <v>319</v>
      </c>
      <c r="F342" s="118">
        <f>SUM(F343:F344)</f>
        <v>57262.45999999999</v>
      </c>
    </row>
    <row r="343" spans="1:6" s="32" customFormat="1" ht="12">
      <c r="A343" s="25" t="s">
        <v>583</v>
      </c>
      <c r="B343" s="26" t="s">
        <v>472</v>
      </c>
      <c r="C343" s="27" t="s">
        <v>21</v>
      </c>
      <c r="D343" s="28">
        <v>725.76</v>
      </c>
      <c r="E343" s="29">
        <v>27.98</v>
      </c>
      <c r="F343" s="115">
        <f>ROUND(D343*E343,2)</f>
        <v>20306.76</v>
      </c>
    </row>
    <row r="344" spans="1:6" s="32" customFormat="1" ht="24">
      <c r="A344" s="25" t="s">
        <v>584</v>
      </c>
      <c r="B344" s="58" t="s">
        <v>531</v>
      </c>
      <c r="C344" s="27" t="s">
        <v>21</v>
      </c>
      <c r="D344" s="28">
        <v>725.76</v>
      </c>
      <c r="E344" s="29">
        <v>50.92</v>
      </c>
      <c r="F344" s="115">
        <f>ROUND(D344*E344,2)</f>
        <v>36955.7</v>
      </c>
    </row>
    <row r="345" spans="1:6" s="24" customFormat="1" ht="13.5" customHeight="1">
      <c r="A345" s="16" t="s">
        <v>585</v>
      </c>
      <c r="B345" s="17" t="s">
        <v>586</v>
      </c>
      <c r="C345" s="55"/>
      <c r="D345" s="56"/>
      <c r="E345" s="57" t="s">
        <v>15</v>
      </c>
      <c r="F345" s="118">
        <f>SUM(F346:F348)</f>
        <v>2795.7799999999997</v>
      </c>
    </row>
    <row r="346" spans="1:6" s="32" customFormat="1" ht="16.5" customHeight="1">
      <c r="A346" s="25" t="s">
        <v>587</v>
      </c>
      <c r="B346" s="31" t="s">
        <v>588</v>
      </c>
      <c r="C346" s="27" t="s">
        <v>58</v>
      </c>
      <c r="D346" s="28">
        <v>1</v>
      </c>
      <c r="E346" s="29">
        <v>947.17</v>
      </c>
      <c r="F346" s="115">
        <f>ROUND(D346*E346,2)</f>
        <v>947.17</v>
      </c>
    </row>
    <row r="347" spans="1:6" s="32" customFormat="1" ht="12">
      <c r="A347" s="25" t="s">
        <v>589</v>
      </c>
      <c r="B347" s="31" t="s">
        <v>590</v>
      </c>
      <c r="C347" s="27" t="s">
        <v>58</v>
      </c>
      <c r="D347" s="28">
        <v>1</v>
      </c>
      <c r="E347" s="29">
        <v>1498.61</v>
      </c>
      <c r="F347" s="115">
        <f>ROUND(D347*E347,2)</f>
        <v>1498.61</v>
      </c>
    </row>
    <row r="348" spans="1:6" s="32" customFormat="1" ht="12">
      <c r="A348" s="25" t="s">
        <v>591</v>
      </c>
      <c r="B348" s="31" t="s">
        <v>592</v>
      </c>
      <c r="C348" s="27" t="s">
        <v>58</v>
      </c>
      <c r="D348" s="28">
        <v>1</v>
      </c>
      <c r="E348" s="29">
        <v>350</v>
      </c>
      <c r="F348" s="115">
        <f>ROUND(D348*E348,2)</f>
        <v>350</v>
      </c>
    </row>
    <row r="349" spans="1:6" s="36" customFormat="1" ht="13.5" customHeight="1">
      <c r="A349" s="16" t="s">
        <v>593</v>
      </c>
      <c r="B349" s="17" t="s">
        <v>594</v>
      </c>
      <c r="C349" s="55"/>
      <c r="D349" s="56"/>
      <c r="E349" s="57" t="s">
        <v>319</v>
      </c>
      <c r="F349" s="118">
        <f>SUM(F350:F352)</f>
        <v>571.6800000000001</v>
      </c>
    </row>
    <row r="350" spans="1:6" s="32" customFormat="1" ht="12">
      <c r="A350" s="25" t="s">
        <v>595</v>
      </c>
      <c r="B350" s="31" t="s">
        <v>596</v>
      </c>
      <c r="C350" s="27" t="s">
        <v>156</v>
      </c>
      <c r="D350" s="28">
        <v>1</v>
      </c>
      <c r="E350" s="29">
        <v>339.66</v>
      </c>
      <c r="F350" s="115">
        <f>ROUND(D350*E350,2)</f>
        <v>339.66</v>
      </c>
    </row>
    <row r="351" spans="1:6" s="32" customFormat="1" ht="12">
      <c r="A351" s="25" t="s">
        <v>597</v>
      </c>
      <c r="B351" s="31" t="s">
        <v>598</v>
      </c>
      <c r="C351" s="27" t="s">
        <v>156</v>
      </c>
      <c r="D351" s="28">
        <v>1</v>
      </c>
      <c r="E351" s="29">
        <v>113.45</v>
      </c>
      <c r="F351" s="115">
        <f>ROUND(D351*E351,2)</f>
        <v>113.45</v>
      </c>
    </row>
    <row r="352" spans="1:6" s="32" customFormat="1" ht="12">
      <c r="A352" s="25" t="s">
        <v>599</v>
      </c>
      <c r="B352" s="31" t="s">
        <v>600</v>
      </c>
      <c r="C352" s="27" t="s">
        <v>156</v>
      </c>
      <c r="D352" s="28">
        <v>1</v>
      </c>
      <c r="E352" s="29">
        <v>118.57</v>
      </c>
      <c r="F352" s="115">
        <f>ROUND(D352*E352,2)</f>
        <v>118.57</v>
      </c>
    </row>
    <row r="353" spans="1:6" s="36" customFormat="1" ht="13.5" customHeight="1">
      <c r="A353" s="16" t="s">
        <v>601</v>
      </c>
      <c r="B353" s="17" t="s">
        <v>594</v>
      </c>
      <c r="C353" s="55"/>
      <c r="D353" s="56"/>
      <c r="E353" s="57" t="s">
        <v>319</v>
      </c>
      <c r="F353" s="118">
        <f>SUM(F354:F356)</f>
        <v>29569.82</v>
      </c>
    </row>
    <row r="354" spans="1:6" s="32" customFormat="1" ht="12">
      <c r="A354" s="25" t="s">
        <v>602</v>
      </c>
      <c r="B354" s="31" t="s">
        <v>603</v>
      </c>
      <c r="C354" s="27" t="s">
        <v>21</v>
      </c>
      <c r="D354" s="28">
        <v>1588.3</v>
      </c>
      <c r="E354" s="29">
        <v>17.22</v>
      </c>
      <c r="F354" s="115">
        <f>ROUND(D354*E354,2)</f>
        <v>27350.53</v>
      </c>
    </row>
    <row r="355" spans="1:6" s="32" customFormat="1" ht="24">
      <c r="A355" s="25" t="s">
        <v>604</v>
      </c>
      <c r="B355" s="31" t="s">
        <v>605</v>
      </c>
      <c r="C355" s="27" t="s">
        <v>21</v>
      </c>
      <c r="D355" s="28">
        <v>99.6</v>
      </c>
      <c r="E355" s="29">
        <v>10.04</v>
      </c>
      <c r="F355" s="115">
        <f>ROUND(D355*E355,2)</f>
        <v>999.98</v>
      </c>
    </row>
    <row r="356" spans="1:6" s="32" customFormat="1" ht="12">
      <c r="A356" s="25" t="s">
        <v>606</v>
      </c>
      <c r="B356" s="31" t="s">
        <v>607</v>
      </c>
      <c r="C356" s="27" t="s">
        <v>28</v>
      </c>
      <c r="D356" s="28">
        <v>280.3</v>
      </c>
      <c r="E356" s="29">
        <v>4.35</v>
      </c>
      <c r="F356" s="115">
        <f>ROUND(D356*E356,2)</f>
        <v>1219.31</v>
      </c>
    </row>
    <row r="357" spans="1:6" s="47" customFormat="1" ht="12">
      <c r="A357" s="16" t="s">
        <v>608</v>
      </c>
      <c r="B357" s="17" t="s">
        <v>609</v>
      </c>
      <c r="C357" s="64"/>
      <c r="D357" s="40"/>
      <c r="E357" s="19" t="s">
        <v>12</v>
      </c>
      <c r="F357" s="116">
        <f>F358+F364+F366+F369+F371+F375+F379+F382+F385+F390</f>
        <v>45737.71</v>
      </c>
    </row>
    <row r="358" spans="1:6" s="36" customFormat="1" ht="13.5" customHeight="1">
      <c r="A358" s="16" t="s">
        <v>610</v>
      </c>
      <c r="B358" s="17" t="s">
        <v>458</v>
      </c>
      <c r="C358" s="62"/>
      <c r="D358" s="63"/>
      <c r="E358" s="57" t="s">
        <v>319</v>
      </c>
      <c r="F358" s="118">
        <f>SUM(F359:F363)</f>
        <v>1468.83</v>
      </c>
    </row>
    <row r="359" spans="1:6" s="30" customFormat="1" ht="12">
      <c r="A359" s="25" t="s">
        <v>611</v>
      </c>
      <c r="B359" s="31" t="s">
        <v>408</v>
      </c>
      <c r="C359" s="27" t="s">
        <v>18</v>
      </c>
      <c r="D359" s="28">
        <v>14.4</v>
      </c>
      <c r="E359" s="29">
        <v>1.91</v>
      </c>
      <c r="F359" s="115">
        <f>ROUND(D359*E359,2)</f>
        <v>27.5</v>
      </c>
    </row>
    <row r="360" spans="1:6" s="30" customFormat="1" ht="24">
      <c r="A360" s="25" t="s">
        <v>612</v>
      </c>
      <c r="B360" s="31" t="s">
        <v>410</v>
      </c>
      <c r="C360" s="27" t="s">
        <v>18</v>
      </c>
      <c r="D360" s="28">
        <v>14.4</v>
      </c>
      <c r="E360" s="29">
        <v>16.04</v>
      </c>
      <c r="F360" s="115">
        <f>ROUND(D360*E360,2)</f>
        <v>230.98</v>
      </c>
    </row>
    <row r="361" spans="1:6" s="32" customFormat="1" ht="12">
      <c r="A361" s="25" t="s">
        <v>613</v>
      </c>
      <c r="B361" s="65" t="s">
        <v>392</v>
      </c>
      <c r="C361" s="59" t="s">
        <v>21</v>
      </c>
      <c r="D361" s="60">
        <v>28</v>
      </c>
      <c r="E361" s="61">
        <v>3.86</v>
      </c>
      <c r="F361" s="115">
        <f>ROUND(D361*E361,2)</f>
        <v>108.08</v>
      </c>
    </row>
    <row r="362" spans="1:6" s="32" customFormat="1" ht="12">
      <c r="A362" s="25" t="s">
        <v>614</v>
      </c>
      <c r="B362" s="58" t="s">
        <v>615</v>
      </c>
      <c r="C362" s="59" t="s">
        <v>18</v>
      </c>
      <c r="D362" s="60">
        <v>14.4</v>
      </c>
      <c r="E362" s="61">
        <v>63.52</v>
      </c>
      <c r="F362" s="115">
        <f>ROUND(D362*E362,2)</f>
        <v>914.69</v>
      </c>
    </row>
    <row r="363" spans="1:6" s="32" customFormat="1" ht="12">
      <c r="A363" s="25" t="s">
        <v>616</v>
      </c>
      <c r="B363" s="58" t="s">
        <v>617</v>
      </c>
      <c r="C363" s="59" t="s">
        <v>18</v>
      </c>
      <c r="D363" s="60">
        <v>2.57</v>
      </c>
      <c r="E363" s="61">
        <v>72.99</v>
      </c>
      <c r="F363" s="115">
        <f>ROUND(D363*E363,2)</f>
        <v>187.58</v>
      </c>
    </row>
    <row r="364" spans="1:6" s="36" customFormat="1" ht="13.5" customHeight="1">
      <c r="A364" s="16" t="s">
        <v>618</v>
      </c>
      <c r="B364" s="17" t="s">
        <v>619</v>
      </c>
      <c r="C364" s="62"/>
      <c r="D364" s="63"/>
      <c r="E364" s="57" t="s">
        <v>319</v>
      </c>
      <c r="F364" s="118">
        <f>F365</f>
        <v>1705.49</v>
      </c>
    </row>
    <row r="365" spans="1:6" s="35" customFormat="1" ht="36">
      <c r="A365" s="25" t="s">
        <v>620</v>
      </c>
      <c r="B365" s="58" t="s">
        <v>527</v>
      </c>
      <c r="C365" s="59" t="s">
        <v>21</v>
      </c>
      <c r="D365" s="60">
        <v>7.42</v>
      </c>
      <c r="E365" s="61">
        <v>229.85</v>
      </c>
      <c r="F365" s="115">
        <f>ROUND(D365*E365,2)</f>
        <v>1705.49</v>
      </c>
    </row>
    <row r="366" spans="1:6" s="24" customFormat="1" ht="13.5" customHeight="1">
      <c r="A366" s="16" t="s">
        <v>621</v>
      </c>
      <c r="B366" s="17" t="s">
        <v>529</v>
      </c>
      <c r="C366" s="62"/>
      <c r="D366" s="63"/>
      <c r="E366" s="57" t="s">
        <v>319</v>
      </c>
      <c r="F366" s="118">
        <f>F367+F368</f>
        <v>2668.02</v>
      </c>
    </row>
    <row r="367" spans="1:6" s="32" customFormat="1" ht="12">
      <c r="A367" s="25" t="s">
        <v>622</v>
      </c>
      <c r="B367" s="58" t="s">
        <v>533</v>
      </c>
      <c r="C367" s="59" t="s">
        <v>28</v>
      </c>
      <c r="D367" s="60">
        <v>9.66</v>
      </c>
      <c r="E367" s="61">
        <v>31.2</v>
      </c>
      <c r="F367" s="115">
        <f>ROUND(D367*E367,2)</f>
        <v>301.39</v>
      </c>
    </row>
    <row r="368" spans="1:6" s="32" customFormat="1" ht="12">
      <c r="A368" s="25"/>
      <c r="B368" s="58" t="s">
        <v>623</v>
      </c>
      <c r="C368" s="59" t="s">
        <v>21</v>
      </c>
      <c r="D368" s="60">
        <v>117.86</v>
      </c>
      <c r="E368" s="61">
        <v>20.08</v>
      </c>
      <c r="F368" s="115">
        <f>ROUND(D368*E368,2)</f>
        <v>2366.63</v>
      </c>
    </row>
    <row r="369" spans="1:6" s="32" customFormat="1" ht="12">
      <c r="A369" s="16" t="s">
        <v>624</v>
      </c>
      <c r="B369" s="17" t="s">
        <v>537</v>
      </c>
      <c r="C369" s="55"/>
      <c r="D369" s="56"/>
      <c r="E369" s="57" t="s">
        <v>319</v>
      </c>
      <c r="F369" s="119">
        <f>F370</f>
        <v>351.42</v>
      </c>
    </row>
    <row r="370" spans="1:6" s="32" customFormat="1" ht="24">
      <c r="A370" s="25" t="s">
        <v>625</v>
      </c>
      <c r="B370" s="31" t="s">
        <v>539</v>
      </c>
      <c r="C370" s="27" t="s">
        <v>21</v>
      </c>
      <c r="D370" s="28">
        <v>14.15300000000002</v>
      </c>
      <c r="E370" s="29">
        <v>24.83</v>
      </c>
      <c r="F370" s="115">
        <f>ROUND(D370*E370,2)</f>
        <v>351.42</v>
      </c>
    </row>
    <row r="371" spans="1:6" s="36" customFormat="1" ht="13.5" customHeight="1">
      <c r="A371" s="16" t="s">
        <v>626</v>
      </c>
      <c r="B371" s="17" t="s">
        <v>515</v>
      </c>
      <c r="C371" s="62"/>
      <c r="D371" s="63"/>
      <c r="E371" s="57" t="s">
        <v>319</v>
      </c>
      <c r="F371" s="118">
        <f>F372+F373+F374</f>
        <v>10146.66</v>
      </c>
    </row>
    <row r="372" spans="1:6" s="32" customFormat="1" ht="24">
      <c r="A372" s="25" t="s">
        <v>627</v>
      </c>
      <c r="B372" s="58" t="s">
        <v>628</v>
      </c>
      <c r="C372" s="59" t="s">
        <v>21</v>
      </c>
      <c r="D372" s="60">
        <v>4</v>
      </c>
      <c r="E372" s="61">
        <v>459.21</v>
      </c>
      <c r="F372" s="115">
        <f>ROUND(D372*E372,2)</f>
        <v>1836.84</v>
      </c>
    </row>
    <row r="373" spans="1:6" s="32" customFormat="1" ht="24">
      <c r="A373" s="25" t="s">
        <v>629</v>
      </c>
      <c r="B373" s="58" t="s">
        <v>523</v>
      </c>
      <c r="C373" s="59" t="s">
        <v>21</v>
      </c>
      <c r="D373" s="60">
        <v>49.6</v>
      </c>
      <c r="E373" s="61">
        <v>121</v>
      </c>
      <c r="F373" s="115">
        <f>ROUND(D373*E373,2)</f>
        <v>6001.6</v>
      </c>
    </row>
    <row r="374" spans="1:6" s="32" customFormat="1" ht="12">
      <c r="A374" s="25" t="s">
        <v>630</v>
      </c>
      <c r="B374" s="58" t="s">
        <v>525</v>
      </c>
      <c r="C374" s="59" t="s">
        <v>21</v>
      </c>
      <c r="D374" s="60">
        <v>13.1</v>
      </c>
      <c r="E374" s="61">
        <v>176.2</v>
      </c>
      <c r="F374" s="115">
        <f>ROUND(D374*E374,2)</f>
        <v>2308.22</v>
      </c>
    </row>
    <row r="375" spans="1:6" s="36" customFormat="1" ht="13.5" customHeight="1">
      <c r="A375" s="16" t="s">
        <v>631</v>
      </c>
      <c r="B375" s="17" t="s">
        <v>632</v>
      </c>
      <c r="C375" s="62"/>
      <c r="D375" s="63"/>
      <c r="E375" s="57" t="s">
        <v>319</v>
      </c>
      <c r="F375" s="118">
        <f>F376+F377+F378</f>
        <v>11098.210000000001</v>
      </c>
    </row>
    <row r="376" spans="1:6" s="32" customFormat="1" ht="12">
      <c r="A376" s="25" t="s">
        <v>633</v>
      </c>
      <c r="B376" s="58" t="s">
        <v>563</v>
      </c>
      <c r="C376" s="59" t="s">
        <v>18</v>
      </c>
      <c r="D376" s="60">
        <v>73.28</v>
      </c>
      <c r="E376" s="61">
        <v>90</v>
      </c>
      <c r="F376" s="115">
        <f>ROUND(D376*E376,2)</f>
        <v>6595.2</v>
      </c>
    </row>
    <row r="377" spans="1:6" s="32" customFormat="1" ht="12">
      <c r="A377" s="25" t="s">
        <v>634</v>
      </c>
      <c r="B377" s="58" t="s">
        <v>635</v>
      </c>
      <c r="C377" s="59" t="s">
        <v>21</v>
      </c>
      <c r="D377" s="60">
        <v>73.28</v>
      </c>
      <c r="E377" s="61">
        <v>41.39</v>
      </c>
      <c r="F377" s="115">
        <f>ROUND(D377*E377,2)</f>
        <v>3033.06</v>
      </c>
    </row>
    <row r="378" spans="1:6" s="32" customFormat="1" ht="12">
      <c r="A378" s="25" t="s">
        <v>636</v>
      </c>
      <c r="B378" s="58" t="s">
        <v>569</v>
      </c>
      <c r="C378" s="59" t="s">
        <v>28</v>
      </c>
      <c r="D378" s="60">
        <v>34.8</v>
      </c>
      <c r="E378" s="61">
        <v>42.24</v>
      </c>
      <c r="F378" s="115">
        <f>ROUND(D378*E378,2)</f>
        <v>1469.95</v>
      </c>
    </row>
    <row r="379" spans="1:6" s="36" customFormat="1" ht="13.5" customHeight="1">
      <c r="A379" s="16" t="s">
        <v>637</v>
      </c>
      <c r="B379" s="17" t="s">
        <v>440</v>
      </c>
      <c r="C379" s="62"/>
      <c r="D379" s="63"/>
      <c r="E379" s="57" t="s">
        <v>319</v>
      </c>
      <c r="F379" s="118">
        <f>F380+F381</f>
        <v>13403.630000000001</v>
      </c>
    </row>
    <row r="380" spans="1:6" s="32" customFormat="1" ht="12">
      <c r="A380" s="25" t="s">
        <v>638</v>
      </c>
      <c r="B380" s="58" t="s">
        <v>444</v>
      </c>
      <c r="C380" s="59" t="s">
        <v>21</v>
      </c>
      <c r="D380" s="60">
        <v>756.84</v>
      </c>
      <c r="E380" s="61">
        <v>7.67</v>
      </c>
      <c r="F380" s="115">
        <f>ROUND(D380*E380,2)</f>
        <v>5804.96</v>
      </c>
    </row>
    <row r="381" spans="1:6" s="32" customFormat="1" ht="12">
      <c r="A381" s="25" t="s">
        <v>639</v>
      </c>
      <c r="B381" s="58" t="s">
        <v>446</v>
      </c>
      <c r="C381" s="59" t="s">
        <v>21</v>
      </c>
      <c r="D381" s="60">
        <v>756.84</v>
      </c>
      <c r="E381" s="61">
        <v>10.04</v>
      </c>
      <c r="F381" s="115">
        <f>ROUND(D381*E381,2)</f>
        <v>7598.67</v>
      </c>
    </row>
    <row r="382" spans="1:6" s="24" customFormat="1" ht="13.5" customHeight="1">
      <c r="A382" s="16" t="s">
        <v>640</v>
      </c>
      <c r="B382" s="17" t="s">
        <v>641</v>
      </c>
      <c r="C382" s="62"/>
      <c r="D382" s="63"/>
      <c r="E382" s="57" t="s">
        <v>319</v>
      </c>
      <c r="F382" s="118">
        <f>F383+F384</f>
        <v>2381.1000000000004</v>
      </c>
    </row>
    <row r="383" spans="1:6" s="32" customFormat="1" ht="12">
      <c r="A383" s="25" t="s">
        <v>642</v>
      </c>
      <c r="B383" s="58" t="s">
        <v>643</v>
      </c>
      <c r="C383" s="59" t="s">
        <v>21</v>
      </c>
      <c r="D383" s="60">
        <v>149.66</v>
      </c>
      <c r="E383" s="61">
        <v>6.75</v>
      </c>
      <c r="F383" s="115">
        <f>ROUND(D383*E383,2)</f>
        <v>1010.21</v>
      </c>
    </row>
    <row r="384" spans="1:6" s="32" customFormat="1" ht="12">
      <c r="A384" s="25" t="s">
        <v>644</v>
      </c>
      <c r="B384" s="58" t="s">
        <v>645</v>
      </c>
      <c r="C384" s="59" t="s">
        <v>21</v>
      </c>
      <c r="D384" s="60">
        <v>149.66</v>
      </c>
      <c r="E384" s="61">
        <v>9.16</v>
      </c>
      <c r="F384" s="115">
        <f>ROUND(D384*E384,2)</f>
        <v>1370.89</v>
      </c>
    </row>
    <row r="385" spans="1:6" s="36" customFormat="1" ht="13.5" customHeight="1">
      <c r="A385" s="16" t="s">
        <v>646</v>
      </c>
      <c r="B385" s="66" t="s">
        <v>458</v>
      </c>
      <c r="C385" s="55"/>
      <c r="D385" s="56"/>
      <c r="E385" s="57" t="s">
        <v>319</v>
      </c>
      <c r="F385" s="120">
        <f>SUM(F386:F389)</f>
        <v>2240.75</v>
      </c>
    </row>
    <row r="386" spans="1:6" s="32" customFormat="1" ht="24">
      <c r="A386" s="25" t="s">
        <v>647</v>
      </c>
      <c r="B386" s="31" t="s">
        <v>460</v>
      </c>
      <c r="C386" s="27" t="s">
        <v>18</v>
      </c>
      <c r="D386" s="28">
        <v>50</v>
      </c>
      <c r="E386" s="29">
        <v>1.74</v>
      </c>
      <c r="F386" s="115">
        <f>ROUND(D386*E386,2)</f>
        <v>87</v>
      </c>
    </row>
    <row r="387" spans="1:6" s="32" customFormat="1" ht="12">
      <c r="A387" s="25" t="s">
        <v>648</v>
      </c>
      <c r="B387" s="31" t="s">
        <v>406</v>
      </c>
      <c r="C387" s="27" t="s">
        <v>21</v>
      </c>
      <c r="D387" s="28">
        <v>100</v>
      </c>
      <c r="E387" s="29">
        <v>9.87</v>
      </c>
      <c r="F387" s="115">
        <f>ROUND(D387*E387,2)</f>
        <v>987</v>
      </c>
    </row>
    <row r="388" spans="1:6" s="32" customFormat="1" ht="12">
      <c r="A388" s="25" t="s">
        <v>649</v>
      </c>
      <c r="B388" s="31" t="s">
        <v>408</v>
      </c>
      <c r="C388" s="27" t="s">
        <v>18</v>
      </c>
      <c r="D388" s="28">
        <v>65</v>
      </c>
      <c r="E388" s="29">
        <v>1.91</v>
      </c>
      <c r="F388" s="115">
        <f>ROUND(D388*E388,2)</f>
        <v>124.15</v>
      </c>
    </row>
    <row r="389" spans="1:6" s="32" customFormat="1" ht="24">
      <c r="A389" s="25" t="s">
        <v>650</v>
      </c>
      <c r="B389" s="31" t="s">
        <v>410</v>
      </c>
      <c r="C389" s="27" t="s">
        <v>18</v>
      </c>
      <c r="D389" s="28">
        <v>65</v>
      </c>
      <c r="E389" s="29">
        <v>16.04</v>
      </c>
      <c r="F389" s="115">
        <f>ROUND(D389*E389,2)</f>
        <v>1042.6</v>
      </c>
    </row>
    <row r="390" spans="1:6" s="36" customFormat="1" ht="13.5" customHeight="1">
      <c r="A390" s="16" t="s">
        <v>651</v>
      </c>
      <c r="B390" s="17" t="s">
        <v>466</v>
      </c>
      <c r="C390" s="55"/>
      <c r="D390" s="56"/>
      <c r="E390" s="57" t="s">
        <v>15</v>
      </c>
      <c r="F390" s="120">
        <f>F391</f>
        <v>273.6</v>
      </c>
    </row>
    <row r="391" spans="1:6" s="32" customFormat="1" ht="12">
      <c r="A391" s="25" t="s">
        <v>652</v>
      </c>
      <c r="B391" s="31" t="s">
        <v>468</v>
      </c>
      <c r="C391" s="27" t="s">
        <v>21</v>
      </c>
      <c r="D391" s="28">
        <v>120</v>
      </c>
      <c r="E391" s="29">
        <v>2.28</v>
      </c>
      <c r="F391" s="115">
        <f>ROUND(D391*E391,2)</f>
        <v>273.6</v>
      </c>
    </row>
    <row r="392" spans="1:6" s="47" customFormat="1" ht="12">
      <c r="A392" s="67" t="s">
        <v>653</v>
      </c>
      <c r="B392" s="66" t="s">
        <v>654</v>
      </c>
      <c r="C392" s="68"/>
      <c r="D392" s="69"/>
      <c r="E392" s="70" t="s">
        <v>12</v>
      </c>
      <c r="F392" s="121">
        <f>F393+F401+F403+F405</f>
        <v>38203.19</v>
      </c>
    </row>
    <row r="393" spans="1:6" s="36" customFormat="1" ht="13.5" customHeight="1">
      <c r="A393" s="16" t="s">
        <v>655</v>
      </c>
      <c r="B393" s="17" t="s">
        <v>458</v>
      </c>
      <c r="C393" s="55"/>
      <c r="D393" s="56"/>
      <c r="E393" s="57" t="s">
        <v>15</v>
      </c>
      <c r="F393" s="120">
        <f>SUM(F394:F400)</f>
        <v>24252.88</v>
      </c>
    </row>
    <row r="394" spans="1:6" s="32" customFormat="1" ht="12">
      <c r="A394" s="25" t="s">
        <v>656</v>
      </c>
      <c r="B394" s="31" t="s">
        <v>657</v>
      </c>
      <c r="C394" s="27" t="s">
        <v>18</v>
      </c>
      <c r="D394" s="28">
        <v>148.85</v>
      </c>
      <c r="E394" s="29">
        <v>1.74</v>
      </c>
      <c r="F394" s="115">
        <f aca="true" t="shared" si="17" ref="F394:F400">ROUND(D394*E394,2)</f>
        <v>259</v>
      </c>
    </row>
    <row r="395" spans="1:6" s="32" customFormat="1" ht="12">
      <c r="A395" s="25" t="s">
        <v>658</v>
      </c>
      <c r="B395" s="31" t="s">
        <v>408</v>
      </c>
      <c r="C395" s="27" t="s">
        <v>18</v>
      </c>
      <c r="D395" s="28">
        <v>148.85</v>
      </c>
      <c r="E395" s="29">
        <v>1.91</v>
      </c>
      <c r="F395" s="115">
        <f t="shared" si="17"/>
        <v>284.3</v>
      </c>
    </row>
    <row r="396" spans="1:6" s="32" customFormat="1" ht="24">
      <c r="A396" s="25" t="s">
        <v>659</v>
      </c>
      <c r="B396" s="31" t="s">
        <v>410</v>
      </c>
      <c r="C396" s="27" t="s">
        <v>18</v>
      </c>
      <c r="D396" s="28">
        <v>148.85</v>
      </c>
      <c r="E396" s="29">
        <v>16.04</v>
      </c>
      <c r="F396" s="115">
        <f t="shared" si="17"/>
        <v>2387.55</v>
      </c>
    </row>
    <row r="397" spans="1:6" s="32" customFormat="1" ht="24">
      <c r="A397" s="25" t="s">
        <v>660</v>
      </c>
      <c r="B397" s="31" t="s">
        <v>661</v>
      </c>
      <c r="C397" s="27" t="s">
        <v>18</v>
      </c>
      <c r="D397" s="28">
        <v>147</v>
      </c>
      <c r="E397" s="29">
        <v>55.07</v>
      </c>
      <c r="F397" s="115">
        <f t="shared" si="17"/>
        <v>8095.29</v>
      </c>
    </row>
    <row r="398" spans="1:6" s="32" customFormat="1" ht="12">
      <c r="A398" s="25" t="s">
        <v>662</v>
      </c>
      <c r="B398" s="31" t="s">
        <v>406</v>
      </c>
      <c r="C398" s="27" t="s">
        <v>21</v>
      </c>
      <c r="D398" s="28">
        <v>367</v>
      </c>
      <c r="E398" s="29">
        <v>9.87</v>
      </c>
      <c r="F398" s="115">
        <f t="shared" si="17"/>
        <v>3622.29</v>
      </c>
    </row>
    <row r="399" spans="1:6" s="32" customFormat="1" ht="12">
      <c r="A399" s="25" t="s">
        <v>663</v>
      </c>
      <c r="B399" s="31" t="s">
        <v>17</v>
      </c>
      <c r="C399" s="27" t="s">
        <v>18</v>
      </c>
      <c r="D399" s="28">
        <v>15</v>
      </c>
      <c r="E399" s="29">
        <v>65.99</v>
      </c>
      <c r="F399" s="115">
        <f t="shared" si="17"/>
        <v>989.85</v>
      </c>
    </row>
    <row r="400" spans="1:6" s="30" customFormat="1" ht="24">
      <c r="A400" s="25" t="s">
        <v>664</v>
      </c>
      <c r="B400" s="31" t="s">
        <v>665</v>
      </c>
      <c r="C400" s="27" t="s">
        <v>28</v>
      </c>
      <c r="D400" s="28">
        <v>190</v>
      </c>
      <c r="E400" s="29">
        <v>45.34</v>
      </c>
      <c r="F400" s="115">
        <f t="shared" si="17"/>
        <v>8614.6</v>
      </c>
    </row>
    <row r="401" spans="1:6" s="36" customFormat="1" ht="13.5" customHeight="1">
      <c r="A401" s="16" t="s">
        <v>666</v>
      </c>
      <c r="B401" s="17" t="s">
        <v>466</v>
      </c>
      <c r="C401" s="55"/>
      <c r="D401" s="56"/>
      <c r="E401" s="57" t="s">
        <v>319</v>
      </c>
      <c r="F401" s="120">
        <f>F402</f>
        <v>1167.52</v>
      </c>
    </row>
    <row r="402" spans="1:6" s="32" customFormat="1" ht="12">
      <c r="A402" s="25" t="s">
        <v>667</v>
      </c>
      <c r="B402" s="31" t="s">
        <v>468</v>
      </c>
      <c r="C402" s="27" t="s">
        <v>21</v>
      </c>
      <c r="D402" s="28">
        <v>512.07</v>
      </c>
      <c r="E402" s="29">
        <v>2.28</v>
      </c>
      <c r="F402" s="115">
        <f>ROUND(D402*E402,2)</f>
        <v>1167.52</v>
      </c>
    </row>
    <row r="403" spans="1:6" s="36" customFormat="1" ht="13.5" customHeight="1">
      <c r="A403" s="16" t="s">
        <v>668</v>
      </c>
      <c r="B403" s="17" t="s">
        <v>428</v>
      </c>
      <c r="C403" s="55"/>
      <c r="D403" s="56"/>
      <c r="E403" s="57" t="s">
        <v>319</v>
      </c>
      <c r="F403" s="120">
        <f>F404</f>
        <v>12095.6</v>
      </c>
    </row>
    <row r="404" spans="1:6" s="32" customFormat="1" ht="24">
      <c r="A404" s="25" t="s">
        <v>669</v>
      </c>
      <c r="B404" s="31" t="s">
        <v>670</v>
      </c>
      <c r="C404" s="27" t="s">
        <v>28</v>
      </c>
      <c r="D404" s="28">
        <v>55</v>
      </c>
      <c r="E404" s="29">
        <v>219.92</v>
      </c>
      <c r="F404" s="115">
        <f>ROUND(D404*E404,2)</f>
        <v>12095.6</v>
      </c>
    </row>
    <row r="405" spans="1:6" s="36" customFormat="1" ht="13.5" customHeight="1">
      <c r="A405" s="16" t="s">
        <v>671</v>
      </c>
      <c r="B405" s="17" t="s">
        <v>672</v>
      </c>
      <c r="C405" s="55"/>
      <c r="D405" s="56"/>
      <c r="E405" s="57" t="s">
        <v>319</v>
      </c>
      <c r="F405" s="120">
        <f>F406</f>
        <v>687.19</v>
      </c>
    </row>
    <row r="406" spans="1:6" s="30" customFormat="1" ht="24.75" customHeight="1">
      <c r="A406" s="25" t="s">
        <v>673</v>
      </c>
      <c r="B406" s="31" t="s">
        <v>450</v>
      </c>
      <c r="C406" s="27" t="s">
        <v>28</v>
      </c>
      <c r="D406" s="28">
        <v>27.4</v>
      </c>
      <c r="E406" s="29">
        <v>25.08</v>
      </c>
      <c r="F406" s="115">
        <f>ROUND(D406*E406,2)</f>
        <v>687.19</v>
      </c>
    </row>
    <row r="407" spans="1:6" s="72" customFormat="1" ht="12">
      <c r="A407" s="67" t="s">
        <v>674</v>
      </c>
      <c r="B407" s="66" t="s">
        <v>675</v>
      </c>
      <c r="C407" s="68"/>
      <c r="D407" s="71"/>
      <c r="E407" s="70" t="s">
        <v>12</v>
      </c>
      <c r="F407" s="122">
        <f>F408+F410</f>
        <v>36483.79</v>
      </c>
    </row>
    <row r="408" spans="1:6" s="36" customFormat="1" ht="13.5" customHeight="1">
      <c r="A408" s="16" t="s">
        <v>676</v>
      </c>
      <c r="B408" s="17" t="s">
        <v>470</v>
      </c>
      <c r="C408" s="55"/>
      <c r="D408" s="56"/>
      <c r="E408" s="57" t="s">
        <v>319</v>
      </c>
      <c r="F408" s="120">
        <f>F409</f>
        <v>26503.2</v>
      </c>
    </row>
    <row r="409" spans="1:6" s="32" customFormat="1" ht="12">
      <c r="A409" s="25" t="s">
        <v>677</v>
      </c>
      <c r="B409" s="26" t="s">
        <v>678</v>
      </c>
      <c r="C409" s="27" t="s">
        <v>21</v>
      </c>
      <c r="D409" s="28">
        <v>818</v>
      </c>
      <c r="E409" s="29">
        <v>32.4</v>
      </c>
      <c r="F409" s="115">
        <f>ROUND(D409*E409,2)</f>
        <v>26503.2</v>
      </c>
    </row>
    <row r="410" spans="1:6" s="36" customFormat="1" ht="13.5" customHeight="1">
      <c r="A410" s="16" t="s">
        <v>679</v>
      </c>
      <c r="B410" s="17" t="s">
        <v>672</v>
      </c>
      <c r="C410" s="55"/>
      <c r="D410" s="56"/>
      <c r="E410" s="57" t="s">
        <v>319</v>
      </c>
      <c r="F410" s="120">
        <f>F411</f>
        <v>9980.59</v>
      </c>
    </row>
    <row r="411" spans="1:6" s="30" customFormat="1" ht="22.5" customHeight="1">
      <c r="A411" s="25" t="s">
        <v>680</v>
      </c>
      <c r="B411" s="31" t="s">
        <v>450</v>
      </c>
      <c r="C411" s="27" t="s">
        <v>28</v>
      </c>
      <c r="D411" s="28">
        <v>397.95</v>
      </c>
      <c r="E411" s="29">
        <v>25.08</v>
      </c>
      <c r="F411" s="115">
        <f>ROUND(D411*E411,2)</f>
        <v>9980.59</v>
      </c>
    </row>
    <row r="412" spans="1:6" s="30" customFormat="1" ht="12">
      <c r="A412" s="67" t="s">
        <v>681</v>
      </c>
      <c r="B412" s="66" t="s">
        <v>682</v>
      </c>
      <c r="C412" s="68"/>
      <c r="D412" s="73"/>
      <c r="E412" s="70" t="s">
        <v>12</v>
      </c>
      <c r="F412" s="122">
        <f>F413+F417+F419+F424+F426+F429+F433+F437+F449</f>
        <v>211107.37650000004</v>
      </c>
    </row>
    <row r="413" spans="1:6" s="37" customFormat="1" ht="12">
      <c r="A413" s="74" t="s">
        <v>683</v>
      </c>
      <c r="B413" s="75" t="s">
        <v>458</v>
      </c>
      <c r="C413" s="76"/>
      <c r="D413" s="75"/>
      <c r="E413" s="57" t="s">
        <v>319</v>
      </c>
      <c r="F413" s="119">
        <f>SUM(F414:F416)</f>
        <v>6393.257799999999</v>
      </c>
    </row>
    <row r="414" spans="1:6" s="32" customFormat="1" ht="12">
      <c r="A414" s="77" t="s">
        <v>684</v>
      </c>
      <c r="B414" s="54" t="s">
        <v>685</v>
      </c>
      <c r="C414" s="78" t="s">
        <v>18</v>
      </c>
      <c r="D414" s="79">
        <v>266.84</v>
      </c>
      <c r="E414" s="80">
        <v>11.9</v>
      </c>
      <c r="F414" s="115">
        <f>D414*E414</f>
        <v>3175.3959999999997</v>
      </c>
    </row>
    <row r="415" spans="1:6" s="32" customFormat="1" ht="12">
      <c r="A415" s="77" t="s">
        <v>686</v>
      </c>
      <c r="B415" s="54" t="s">
        <v>687</v>
      </c>
      <c r="C415" s="78" t="s">
        <v>18</v>
      </c>
      <c r="D415" s="79">
        <v>266.84</v>
      </c>
      <c r="E415" s="80">
        <v>8.19</v>
      </c>
      <c r="F415" s="115">
        <f>D415*E415</f>
        <v>2185.4195999999997</v>
      </c>
    </row>
    <row r="416" spans="1:6" s="32" customFormat="1" ht="24">
      <c r="A416" s="77" t="s">
        <v>688</v>
      </c>
      <c r="B416" s="54" t="s">
        <v>689</v>
      </c>
      <c r="C416" s="78" t="s">
        <v>18</v>
      </c>
      <c r="D416" s="79">
        <v>163.62</v>
      </c>
      <c r="E416" s="80">
        <v>6.31</v>
      </c>
      <c r="F416" s="115">
        <f>D416*E416</f>
        <v>1032.4422</v>
      </c>
    </row>
    <row r="417" spans="1:6" s="37" customFormat="1" ht="12">
      <c r="A417" s="74" t="s">
        <v>690</v>
      </c>
      <c r="B417" s="75" t="s">
        <v>691</v>
      </c>
      <c r="C417" s="76"/>
      <c r="D417" s="75"/>
      <c r="E417" s="57" t="s">
        <v>319</v>
      </c>
      <c r="F417" s="119">
        <f>F418</f>
        <v>7351.4466</v>
      </c>
    </row>
    <row r="418" spans="1:6" s="32" customFormat="1" ht="24">
      <c r="A418" s="77" t="s">
        <v>692</v>
      </c>
      <c r="B418" s="54" t="s">
        <v>693</v>
      </c>
      <c r="C418" s="78" t="s">
        <v>18</v>
      </c>
      <c r="D418" s="79">
        <v>163.62</v>
      </c>
      <c r="E418" s="80">
        <v>44.93</v>
      </c>
      <c r="F418" s="115">
        <f>D418*E418</f>
        <v>7351.4466</v>
      </c>
    </row>
    <row r="419" spans="1:6" s="37" customFormat="1" ht="12">
      <c r="A419" s="74" t="s">
        <v>694</v>
      </c>
      <c r="B419" s="75" t="s">
        <v>14</v>
      </c>
      <c r="C419" s="76"/>
      <c r="D419" s="75"/>
      <c r="E419" s="57" t="s">
        <v>319</v>
      </c>
      <c r="F419" s="119">
        <f>SUM(F420:F423)</f>
        <v>42953.16210000001</v>
      </c>
    </row>
    <row r="420" spans="1:6" s="32" customFormat="1" ht="12">
      <c r="A420" s="77" t="s">
        <v>695</v>
      </c>
      <c r="B420" s="54" t="s">
        <v>696</v>
      </c>
      <c r="C420" s="78" t="s">
        <v>21</v>
      </c>
      <c r="D420" s="79">
        <v>3.75</v>
      </c>
      <c r="E420" s="80">
        <v>49.74</v>
      </c>
      <c r="F420" s="115">
        <f>D420*E420</f>
        <v>186.525</v>
      </c>
    </row>
    <row r="421" spans="1:6" s="32" customFormat="1" ht="24">
      <c r="A421" s="77" t="s">
        <v>697</v>
      </c>
      <c r="B421" s="54" t="s">
        <v>698</v>
      </c>
      <c r="C421" s="78" t="s">
        <v>21</v>
      </c>
      <c r="D421" s="79">
        <v>832.86</v>
      </c>
      <c r="E421" s="80">
        <v>51.11</v>
      </c>
      <c r="F421" s="115">
        <f>D421*E421</f>
        <v>42567.4746</v>
      </c>
    </row>
    <row r="422" spans="1:6" s="32" customFormat="1" ht="12">
      <c r="A422" s="77" t="s">
        <v>699</v>
      </c>
      <c r="B422" s="54" t="s">
        <v>700</v>
      </c>
      <c r="C422" s="78" t="s">
        <v>21</v>
      </c>
      <c r="D422" s="79">
        <v>3.75</v>
      </c>
      <c r="E422" s="80">
        <v>27.98</v>
      </c>
      <c r="F422" s="115">
        <f>D422*E422</f>
        <v>104.925</v>
      </c>
    </row>
    <row r="423" spans="1:6" s="32" customFormat="1" ht="24">
      <c r="A423" s="77" t="s">
        <v>701</v>
      </c>
      <c r="B423" s="54" t="s">
        <v>498</v>
      </c>
      <c r="C423" s="78" t="s">
        <v>21</v>
      </c>
      <c r="D423" s="79">
        <v>3.75</v>
      </c>
      <c r="E423" s="80">
        <v>25.13</v>
      </c>
      <c r="F423" s="115">
        <f>D423*E423</f>
        <v>94.2375</v>
      </c>
    </row>
    <row r="424" spans="1:6" s="37" customFormat="1" ht="12">
      <c r="A424" s="74" t="s">
        <v>702</v>
      </c>
      <c r="B424" s="75" t="s">
        <v>703</v>
      </c>
      <c r="C424" s="76"/>
      <c r="D424" s="75"/>
      <c r="E424" s="57" t="s">
        <v>319</v>
      </c>
      <c r="F424" s="119">
        <f>F425</f>
        <v>8354.29</v>
      </c>
    </row>
    <row r="425" spans="1:6" s="32" customFormat="1" ht="12">
      <c r="A425" s="77" t="s">
        <v>704</v>
      </c>
      <c r="B425" s="54" t="s">
        <v>705</v>
      </c>
      <c r="C425" s="78" t="s">
        <v>28</v>
      </c>
      <c r="D425" s="79">
        <v>161</v>
      </c>
      <c r="E425" s="80">
        <v>51.89</v>
      </c>
      <c r="F425" s="115">
        <f>D425*E425</f>
        <v>8354.29</v>
      </c>
    </row>
    <row r="426" spans="1:6" s="37" customFormat="1" ht="12">
      <c r="A426" s="74" t="s">
        <v>706</v>
      </c>
      <c r="B426" s="75" t="s">
        <v>707</v>
      </c>
      <c r="C426" s="76"/>
      <c r="D426" s="75"/>
      <c r="E426" s="57" t="s">
        <v>319</v>
      </c>
      <c r="F426" s="119">
        <f>F427+F428</f>
        <v>3558.88</v>
      </c>
    </row>
    <row r="427" spans="1:6" s="32" customFormat="1" ht="12">
      <c r="A427" s="77" t="s">
        <v>708</v>
      </c>
      <c r="B427" s="54" t="s">
        <v>420</v>
      </c>
      <c r="C427" s="78" t="s">
        <v>49</v>
      </c>
      <c r="D427" s="79">
        <v>8</v>
      </c>
      <c r="E427" s="80">
        <v>327.89</v>
      </c>
      <c r="F427" s="115">
        <f>D427*E427</f>
        <v>2623.12</v>
      </c>
    </row>
    <row r="428" spans="1:6" s="32" customFormat="1" ht="12">
      <c r="A428" s="77" t="s">
        <v>709</v>
      </c>
      <c r="B428" s="54" t="s">
        <v>710</v>
      </c>
      <c r="C428" s="78" t="s">
        <v>49</v>
      </c>
      <c r="D428" s="79">
        <v>8</v>
      </c>
      <c r="E428" s="80">
        <v>116.97</v>
      </c>
      <c r="F428" s="115">
        <f>D428*E428</f>
        <v>935.76</v>
      </c>
    </row>
    <row r="429" spans="1:6" s="37" customFormat="1" ht="12">
      <c r="A429" s="74" t="s">
        <v>711</v>
      </c>
      <c r="B429" s="75" t="s">
        <v>712</v>
      </c>
      <c r="C429" s="76"/>
      <c r="D429" s="75"/>
      <c r="E429" s="57" t="s">
        <v>319</v>
      </c>
      <c r="F429" s="119">
        <f>F430+F431+F432</f>
        <v>6867.68</v>
      </c>
    </row>
    <row r="430" spans="1:6" s="32" customFormat="1" ht="12">
      <c r="A430" s="77" t="s">
        <v>713</v>
      </c>
      <c r="B430" s="54" t="s">
        <v>130</v>
      </c>
      <c r="C430" s="78" t="s">
        <v>28</v>
      </c>
      <c r="D430" s="79">
        <v>500</v>
      </c>
      <c r="E430" s="80">
        <v>8.24</v>
      </c>
      <c r="F430" s="115">
        <f>D430*E430</f>
        <v>4120</v>
      </c>
    </row>
    <row r="431" spans="1:6" s="30" customFormat="1" ht="12">
      <c r="A431" s="81" t="s">
        <v>714</v>
      </c>
      <c r="B431" s="65" t="s">
        <v>140</v>
      </c>
      <c r="C431" s="82" t="s">
        <v>141</v>
      </c>
      <c r="D431" s="83">
        <v>8</v>
      </c>
      <c r="E431" s="61">
        <v>26</v>
      </c>
      <c r="F431" s="115">
        <f>D431*E431</f>
        <v>208</v>
      </c>
    </row>
    <row r="432" spans="1:6" s="32" customFormat="1" ht="12">
      <c r="A432" s="77" t="s">
        <v>715</v>
      </c>
      <c r="B432" s="54" t="s">
        <v>716</v>
      </c>
      <c r="C432" s="78" t="s">
        <v>28</v>
      </c>
      <c r="D432" s="79">
        <v>222</v>
      </c>
      <c r="E432" s="80">
        <v>11.44</v>
      </c>
      <c r="F432" s="115">
        <f>D432*E432</f>
        <v>2539.68</v>
      </c>
    </row>
    <row r="433" spans="1:6" s="37" customFormat="1" ht="12">
      <c r="A433" s="74" t="s">
        <v>717</v>
      </c>
      <c r="B433" s="75" t="s">
        <v>718</v>
      </c>
      <c r="C433" s="76"/>
      <c r="D433" s="75"/>
      <c r="E433" s="57" t="s">
        <v>15</v>
      </c>
      <c r="F433" s="119">
        <f>F434+F435+F436</f>
        <v>75601.98</v>
      </c>
    </row>
    <row r="434" spans="1:6" s="30" customFormat="1" ht="12">
      <c r="A434" s="81" t="s">
        <v>719</v>
      </c>
      <c r="B434" s="65" t="s">
        <v>720</v>
      </c>
      <c r="C434" s="82" t="s">
        <v>28</v>
      </c>
      <c r="D434" s="84">
        <v>3471</v>
      </c>
      <c r="E434" s="61">
        <v>21.7</v>
      </c>
      <c r="F434" s="115">
        <f>D434*E434</f>
        <v>75320.7</v>
      </c>
    </row>
    <row r="435" spans="1:6" s="32" customFormat="1" ht="12">
      <c r="A435" s="77" t="s">
        <v>721</v>
      </c>
      <c r="B435" s="54" t="s">
        <v>722</v>
      </c>
      <c r="C435" s="78" t="s">
        <v>28</v>
      </c>
      <c r="D435" s="79">
        <v>17</v>
      </c>
      <c r="E435" s="80">
        <v>15.15</v>
      </c>
      <c r="F435" s="115">
        <f>D435*E435</f>
        <v>257.55</v>
      </c>
    </row>
    <row r="436" spans="1:6" s="32" customFormat="1" ht="12">
      <c r="A436" s="77" t="s">
        <v>723</v>
      </c>
      <c r="B436" s="54" t="s">
        <v>724</v>
      </c>
      <c r="C436" s="78" t="s">
        <v>28</v>
      </c>
      <c r="D436" s="79">
        <v>7</v>
      </c>
      <c r="E436" s="80">
        <v>3.39</v>
      </c>
      <c r="F436" s="115">
        <f>D436*E436</f>
        <v>23.73</v>
      </c>
    </row>
    <row r="437" spans="1:6" s="37" customFormat="1" ht="12">
      <c r="A437" s="74" t="s">
        <v>725</v>
      </c>
      <c r="B437" s="75" t="s">
        <v>726</v>
      </c>
      <c r="C437" s="76"/>
      <c r="D437" s="75"/>
      <c r="E437" s="57" t="s">
        <v>15</v>
      </c>
      <c r="F437" s="119">
        <f>SUM(F438:F448)</f>
        <v>54589.7</v>
      </c>
    </row>
    <row r="438" spans="1:6" s="32" customFormat="1" ht="12">
      <c r="A438" s="77" t="s">
        <v>727</v>
      </c>
      <c r="B438" s="54" t="s">
        <v>728</v>
      </c>
      <c r="C438" s="78" t="s">
        <v>49</v>
      </c>
      <c r="D438" s="79">
        <v>2</v>
      </c>
      <c r="E438" s="80">
        <v>20</v>
      </c>
      <c r="F438" s="115">
        <f aca="true" t="shared" si="18" ref="F438:F448">D438*E438</f>
        <v>40</v>
      </c>
    </row>
    <row r="439" spans="1:6" s="32" customFormat="1" ht="12">
      <c r="A439" s="77" t="s">
        <v>729</v>
      </c>
      <c r="B439" s="54" t="s">
        <v>730</v>
      </c>
      <c r="C439" s="78" t="s">
        <v>49</v>
      </c>
      <c r="D439" s="79">
        <v>2</v>
      </c>
      <c r="E439" s="80">
        <v>204.49</v>
      </c>
      <c r="F439" s="115">
        <f t="shared" si="18"/>
        <v>408.98</v>
      </c>
    </row>
    <row r="440" spans="1:6" s="32" customFormat="1" ht="12">
      <c r="A440" s="77" t="s">
        <v>731</v>
      </c>
      <c r="B440" s="54" t="s">
        <v>732</v>
      </c>
      <c r="C440" s="78" t="s">
        <v>49</v>
      </c>
      <c r="D440" s="79">
        <v>2</v>
      </c>
      <c r="E440" s="80">
        <v>79.32</v>
      </c>
      <c r="F440" s="115">
        <f t="shared" si="18"/>
        <v>158.64</v>
      </c>
    </row>
    <row r="441" spans="1:6" s="32" customFormat="1" ht="12">
      <c r="A441" s="77" t="s">
        <v>733</v>
      </c>
      <c r="B441" s="54" t="s">
        <v>734</v>
      </c>
      <c r="C441" s="78" t="s">
        <v>49</v>
      </c>
      <c r="D441" s="79">
        <v>41</v>
      </c>
      <c r="E441" s="80">
        <v>36.95</v>
      </c>
      <c r="F441" s="115">
        <f t="shared" si="18"/>
        <v>1514.95</v>
      </c>
    </row>
    <row r="442" spans="1:6" s="32" customFormat="1" ht="12">
      <c r="A442" s="77" t="s">
        <v>735</v>
      </c>
      <c r="B442" s="54" t="s">
        <v>736</v>
      </c>
      <c r="C442" s="78" t="s">
        <v>49</v>
      </c>
      <c r="D442" s="79">
        <v>41</v>
      </c>
      <c r="E442" s="80">
        <v>9.6</v>
      </c>
      <c r="F442" s="115">
        <f t="shared" si="18"/>
        <v>393.59999999999997</v>
      </c>
    </row>
    <row r="443" spans="1:6" s="32" customFormat="1" ht="12">
      <c r="A443" s="77" t="s">
        <v>737</v>
      </c>
      <c r="B443" s="54" t="s">
        <v>738</v>
      </c>
      <c r="C443" s="78" t="s">
        <v>49</v>
      </c>
      <c r="D443" s="85">
        <v>2</v>
      </c>
      <c r="E443" s="80">
        <v>155</v>
      </c>
      <c r="F443" s="115">
        <f t="shared" si="18"/>
        <v>310</v>
      </c>
    </row>
    <row r="444" spans="1:6" s="30" customFormat="1" ht="24">
      <c r="A444" s="77" t="s">
        <v>739</v>
      </c>
      <c r="B444" s="65" t="s">
        <v>740</v>
      </c>
      <c r="C444" s="78" t="s">
        <v>49</v>
      </c>
      <c r="D444" s="86">
        <v>41</v>
      </c>
      <c r="E444" s="61">
        <v>200.03</v>
      </c>
      <c r="F444" s="115">
        <f t="shared" si="18"/>
        <v>8201.23</v>
      </c>
    </row>
    <row r="445" spans="1:6" s="30" customFormat="1" ht="12">
      <c r="A445" s="77" t="s">
        <v>741</v>
      </c>
      <c r="B445" s="65" t="s">
        <v>742</v>
      </c>
      <c r="C445" s="78" t="s">
        <v>49</v>
      </c>
      <c r="D445" s="86">
        <v>2</v>
      </c>
      <c r="E445" s="61">
        <v>1383.13</v>
      </c>
      <c r="F445" s="115">
        <f t="shared" si="18"/>
        <v>2766.26</v>
      </c>
    </row>
    <row r="446" spans="1:6" s="30" customFormat="1" ht="24">
      <c r="A446" s="77" t="s">
        <v>743</v>
      </c>
      <c r="B446" s="65" t="s">
        <v>744</v>
      </c>
      <c r="C446" s="78" t="s">
        <v>49</v>
      </c>
      <c r="D446" s="86">
        <v>2</v>
      </c>
      <c r="E446" s="61">
        <v>7890.78</v>
      </c>
      <c r="F446" s="115">
        <f t="shared" si="18"/>
        <v>15781.56</v>
      </c>
    </row>
    <row r="447" spans="1:6" s="32" customFormat="1" ht="12">
      <c r="A447" s="77" t="s">
        <v>745</v>
      </c>
      <c r="B447" s="54" t="s">
        <v>746</v>
      </c>
      <c r="C447" s="78" t="s">
        <v>49</v>
      </c>
      <c r="D447" s="85">
        <v>1</v>
      </c>
      <c r="E447" s="80">
        <v>403.82</v>
      </c>
      <c r="F447" s="115">
        <f t="shared" si="18"/>
        <v>403.82</v>
      </c>
    </row>
    <row r="448" spans="1:6" s="32" customFormat="1" ht="12">
      <c r="A448" s="77" t="s">
        <v>747</v>
      </c>
      <c r="B448" s="54" t="s">
        <v>748</v>
      </c>
      <c r="C448" s="78" t="s">
        <v>49</v>
      </c>
      <c r="D448" s="85">
        <v>82</v>
      </c>
      <c r="E448" s="80">
        <v>300.13</v>
      </c>
      <c r="F448" s="115">
        <f t="shared" si="18"/>
        <v>24610.66</v>
      </c>
    </row>
    <row r="449" spans="1:6" s="37" customFormat="1" ht="12">
      <c r="A449" s="74" t="s">
        <v>749</v>
      </c>
      <c r="B449" s="75" t="s">
        <v>707</v>
      </c>
      <c r="C449" s="76"/>
      <c r="D449" s="87"/>
      <c r="E449" s="57" t="s">
        <v>319</v>
      </c>
      <c r="F449" s="119">
        <f>F450+F451</f>
        <v>5436.98</v>
      </c>
    </row>
    <row r="450" spans="1:6" s="32" customFormat="1" ht="12">
      <c r="A450" s="77" t="s">
        <v>750</v>
      </c>
      <c r="B450" s="54" t="s">
        <v>751</v>
      </c>
      <c r="C450" s="78" t="s">
        <v>49</v>
      </c>
      <c r="D450" s="85">
        <v>1</v>
      </c>
      <c r="E450" s="80">
        <v>105.5</v>
      </c>
      <c r="F450" s="115">
        <f>D450*E450</f>
        <v>105.5</v>
      </c>
    </row>
    <row r="451" spans="1:6" s="32" customFormat="1" ht="24">
      <c r="A451" s="77" t="s">
        <v>752</v>
      </c>
      <c r="B451" s="54" t="s">
        <v>753</v>
      </c>
      <c r="C451" s="78" t="s">
        <v>49</v>
      </c>
      <c r="D451" s="85">
        <v>28</v>
      </c>
      <c r="E451" s="80">
        <v>190.41</v>
      </c>
      <c r="F451" s="115">
        <f>D451*E451</f>
        <v>5331.48</v>
      </c>
    </row>
    <row r="452" spans="1:6" s="47" customFormat="1" ht="12">
      <c r="A452" s="88" t="s">
        <v>754</v>
      </c>
      <c r="B452" s="89" t="s">
        <v>755</v>
      </c>
      <c r="C452" s="90"/>
      <c r="D452" s="91"/>
      <c r="E452" s="92" t="s">
        <v>12</v>
      </c>
      <c r="F452" s="123">
        <f>F453+F456++F459+F461+F463+F468+F473+F475+F477+F479+F485+F489+F491+F495+F499+F503+F507+F509+F518+F525+F527</f>
        <v>26812.857399999997</v>
      </c>
    </row>
    <row r="453" spans="1:6" s="37" customFormat="1" ht="12">
      <c r="A453" s="74" t="s">
        <v>756</v>
      </c>
      <c r="B453" s="75" t="s">
        <v>757</v>
      </c>
      <c r="C453" s="76"/>
      <c r="D453" s="87"/>
      <c r="E453" s="57" t="s">
        <v>319</v>
      </c>
      <c r="F453" s="119">
        <f>F454+F455</f>
        <v>23.119500000000002</v>
      </c>
    </row>
    <row r="454" spans="1:6" s="32" customFormat="1" ht="12">
      <c r="A454" s="77" t="s">
        <v>758</v>
      </c>
      <c r="B454" s="54" t="s">
        <v>759</v>
      </c>
      <c r="C454" s="78" t="s">
        <v>21</v>
      </c>
      <c r="D454" s="85">
        <v>3.51</v>
      </c>
      <c r="E454" s="80">
        <v>4.98</v>
      </c>
      <c r="F454" s="115">
        <f>D454*E454</f>
        <v>17.4798</v>
      </c>
    </row>
    <row r="455" spans="1:6" s="32" customFormat="1" ht="12">
      <c r="A455" s="77" t="s">
        <v>760</v>
      </c>
      <c r="B455" s="54" t="s">
        <v>761</v>
      </c>
      <c r="C455" s="78" t="s">
        <v>18</v>
      </c>
      <c r="D455" s="85">
        <v>0.33</v>
      </c>
      <c r="E455" s="80">
        <v>17.09</v>
      </c>
      <c r="F455" s="115">
        <f>D455*E455</f>
        <v>5.6397</v>
      </c>
    </row>
    <row r="456" spans="1:6" s="37" customFormat="1" ht="12">
      <c r="A456" s="74" t="s">
        <v>762</v>
      </c>
      <c r="B456" s="75" t="s">
        <v>458</v>
      </c>
      <c r="C456" s="76"/>
      <c r="D456" s="87"/>
      <c r="E456" s="57" t="s">
        <v>319</v>
      </c>
      <c r="F456" s="119">
        <f>F457+F458</f>
        <v>17.8801</v>
      </c>
    </row>
    <row r="457" spans="1:6" s="32" customFormat="1" ht="12">
      <c r="A457" s="77" t="s">
        <v>763</v>
      </c>
      <c r="B457" s="54" t="s">
        <v>685</v>
      </c>
      <c r="C457" s="78" t="s">
        <v>18</v>
      </c>
      <c r="D457" s="85">
        <v>0.89</v>
      </c>
      <c r="E457" s="80">
        <v>11.9</v>
      </c>
      <c r="F457" s="115">
        <f>D457*E457</f>
        <v>10.591000000000001</v>
      </c>
    </row>
    <row r="458" spans="1:6" s="32" customFormat="1" ht="12">
      <c r="A458" s="77" t="s">
        <v>764</v>
      </c>
      <c r="B458" s="54" t="s">
        <v>687</v>
      </c>
      <c r="C458" s="78" t="s">
        <v>18</v>
      </c>
      <c r="D458" s="85">
        <v>0.89</v>
      </c>
      <c r="E458" s="80">
        <v>8.19</v>
      </c>
      <c r="F458" s="115">
        <f>D458*E458</f>
        <v>7.2890999999999995</v>
      </c>
    </row>
    <row r="459" spans="1:6" s="37" customFormat="1" ht="12">
      <c r="A459" s="74" t="s">
        <v>765</v>
      </c>
      <c r="B459" s="75" t="s">
        <v>766</v>
      </c>
      <c r="C459" s="76"/>
      <c r="D459" s="87"/>
      <c r="E459" s="57" t="s">
        <v>319</v>
      </c>
      <c r="F459" s="119">
        <f>F460</f>
        <v>6.638</v>
      </c>
    </row>
    <row r="460" spans="1:6" s="32" customFormat="1" ht="24">
      <c r="A460" s="77" t="s">
        <v>767</v>
      </c>
      <c r="B460" s="54" t="s">
        <v>768</v>
      </c>
      <c r="C460" s="78" t="s">
        <v>18</v>
      </c>
      <c r="D460" s="85">
        <v>0.01</v>
      </c>
      <c r="E460" s="80">
        <v>663.8</v>
      </c>
      <c r="F460" s="115">
        <f>D460*E460</f>
        <v>6.638</v>
      </c>
    </row>
    <row r="461" spans="1:6" s="32" customFormat="1" ht="12">
      <c r="A461" s="93" t="s">
        <v>769</v>
      </c>
      <c r="B461" s="94" t="s">
        <v>770</v>
      </c>
      <c r="C461" s="95"/>
      <c r="D461" s="96"/>
      <c r="E461" s="92" t="s">
        <v>319</v>
      </c>
      <c r="F461" s="123">
        <f>F462</f>
        <v>1608.75</v>
      </c>
    </row>
    <row r="462" spans="1:6" s="32" customFormat="1" ht="24">
      <c r="A462" s="77" t="s">
        <v>771</v>
      </c>
      <c r="B462" s="54" t="s">
        <v>772</v>
      </c>
      <c r="C462" s="78" t="s">
        <v>21</v>
      </c>
      <c r="D462" s="85">
        <v>18.75</v>
      </c>
      <c r="E462" s="80">
        <v>85.8</v>
      </c>
      <c r="F462" s="115">
        <f>D462*E462</f>
        <v>1608.75</v>
      </c>
    </row>
    <row r="463" spans="1:6" s="37" customFormat="1" ht="12">
      <c r="A463" s="74" t="s">
        <v>773</v>
      </c>
      <c r="B463" s="75" t="s">
        <v>774</v>
      </c>
      <c r="C463" s="76"/>
      <c r="D463" s="87"/>
      <c r="E463" s="57" t="s">
        <v>319</v>
      </c>
      <c r="F463" s="119">
        <f>F464+F465+F466+F467</f>
        <v>813.7515</v>
      </c>
    </row>
    <row r="464" spans="1:6" s="32" customFormat="1" ht="12">
      <c r="A464" s="77" t="s">
        <v>775</v>
      </c>
      <c r="B464" s="54" t="s">
        <v>438</v>
      </c>
      <c r="C464" s="78" t="s">
        <v>21</v>
      </c>
      <c r="D464" s="85">
        <v>3.51</v>
      </c>
      <c r="E464" s="80">
        <v>12.31</v>
      </c>
      <c r="F464" s="115">
        <f>D464*E464</f>
        <v>43.2081</v>
      </c>
    </row>
    <row r="465" spans="1:6" s="32" customFormat="1" ht="12">
      <c r="A465" s="77" t="s">
        <v>776</v>
      </c>
      <c r="B465" s="54" t="s">
        <v>446</v>
      </c>
      <c r="C465" s="78" t="s">
        <v>21</v>
      </c>
      <c r="D465" s="85">
        <v>40.98</v>
      </c>
      <c r="E465" s="80">
        <v>10.04</v>
      </c>
      <c r="F465" s="115">
        <f>D465*E465</f>
        <v>411.4391999999999</v>
      </c>
    </row>
    <row r="466" spans="1:6" s="32" customFormat="1" ht="24">
      <c r="A466" s="77" t="s">
        <v>777</v>
      </c>
      <c r="B466" s="54" t="s">
        <v>778</v>
      </c>
      <c r="C466" s="78" t="s">
        <v>21</v>
      </c>
      <c r="D466" s="85">
        <v>40.98</v>
      </c>
      <c r="E466" s="80">
        <v>7.67</v>
      </c>
      <c r="F466" s="115">
        <f>D466*E466</f>
        <v>314.3166</v>
      </c>
    </row>
    <row r="467" spans="1:6" s="32" customFormat="1" ht="24">
      <c r="A467" s="77" t="s">
        <v>779</v>
      </c>
      <c r="B467" s="54" t="s">
        <v>780</v>
      </c>
      <c r="C467" s="78" t="s">
        <v>21</v>
      </c>
      <c r="D467" s="85">
        <v>3.51</v>
      </c>
      <c r="E467" s="80">
        <v>12.76</v>
      </c>
      <c r="F467" s="115">
        <f>D467*E467</f>
        <v>44.7876</v>
      </c>
    </row>
    <row r="468" spans="1:6" s="37" customFormat="1" ht="12">
      <c r="A468" s="74" t="s">
        <v>781</v>
      </c>
      <c r="B468" s="75" t="s">
        <v>782</v>
      </c>
      <c r="C468" s="76"/>
      <c r="D468" s="87"/>
      <c r="E468" s="57" t="s">
        <v>319</v>
      </c>
      <c r="F468" s="119">
        <f>F469+F470+F471+F472</f>
        <v>150.1578</v>
      </c>
    </row>
    <row r="469" spans="1:6" s="32" customFormat="1" ht="12">
      <c r="A469" s="77" t="s">
        <v>783</v>
      </c>
      <c r="B469" s="54" t="s">
        <v>438</v>
      </c>
      <c r="C469" s="78" t="s">
        <v>21</v>
      </c>
      <c r="D469" s="85">
        <v>3.51</v>
      </c>
      <c r="E469" s="80">
        <v>12.31</v>
      </c>
      <c r="F469" s="115">
        <f>D469*E469</f>
        <v>43.2081</v>
      </c>
    </row>
    <row r="470" spans="1:6" s="32" customFormat="1" ht="12">
      <c r="A470" s="77" t="s">
        <v>784</v>
      </c>
      <c r="B470" s="54" t="s">
        <v>446</v>
      </c>
      <c r="C470" s="78" t="s">
        <v>21</v>
      </c>
      <c r="D470" s="85">
        <v>3.51</v>
      </c>
      <c r="E470" s="80">
        <v>10.04</v>
      </c>
      <c r="F470" s="115">
        <f>D470*E470</f>
        <v>35.240399999999994</v>
      </c>
    </row>
    <row r="471" spans="1:6" s="32" customFormat="1" ht="24">
      <c r="A471" s="77" t="s">
        <v>785</v>
      </c>
      <c r="B471" s="54" t="s">
        <v>778</v>
      </c>
      <c r="C471" s="78" t="s">
        <v>21</v>
      </c>
      <c r="D471" s="85">
        <v>3.51</v>
      </c>
      <c r="E471" s="80">
        <v>7.67</v>
      </c>
      <c r="F471" s="115">
        <f>D471*E471</f>
        <v>26.921699999999998</v>
      </c>
    </row>
    <row r="472" spans="1:6" s="32" customFormat="1" ht="24">
      <c r="A472" s="77" t="s">
        <v>786</v>
      </c>
      <c r="B472" s="54" t="s">
        <v>780</v>
      </c>
      <c r="C472" s="78" t="s">
        <v>21</v>
      </c>
      <c r="D472" s="85">
        <v>3.51</v>
      </c>
      <c r="E472" s="80">
        <v>12.76</v>
      </c>
      <c r="F472" s="115">
        <f>D472*E472</f>
        <v>44.7876</v>
      </c>
    </row>
    <row r="473" spans="1:6" s="37" customFormat="1" ht="12">
      <c r="A473" s="74" t="s">
        <v>787</v>
      </c>
      <c r="B473" s="75" t="s">
        <v>515</v>
      </c>
      <c r="C473" s="76"/>
      <c r="D473" s="87"/>
      <c r="E473" s="57" t="s">
        <v>319</v>
      </c>
      <c r="F473" s="119">
        <f>F474</f>
        <v>388.5</v>
      </c>
    </row>
    <row r="474" spans="1:6" s="32" customFormat="1" ht="12">
      <c r="A474" s="77" t="s">
        <v>788</v>
      </c>
      <c r="B474" s="54" t="s">
        <v>789</v>
      </c>
      <c r="C474" s="78" t="s">
        <v>49</v>
      </c>
      <c r="D474" s="85">
        <v>1</v>
      </c>
      <c r="E474" s="80">
        <v>388.5</v>
      </c>
      <c r="F474" s="115">
        <f>D474*E474</f>
        <v>388.5</v>
      </c>
    </row>
    <row r="475" spans="1:6" s="37" customFormat="1" ht="12">
      <c r="A475" s="74" t="s">
        <v>790</v>
      </c>
      <c r="B475" s="75" t="s">
        <v>791</v>
      </c>
      <c r="C475" s="76"/>
      <c r="D475" s="87"/>
      <c r="E475" s="57" t="s">
        <v>319</v>
      </c>
      <c r="F475" s="119">
        <f>F476</f>
        <v>1001.6999999999999</v>
      </c>
    </row>
    <row r="476" spans="1:6" s="32" customFormat="1" ht="12">
      <c r="A476" s="77" t="s">
        <v>792</v>
      </c>
      <c r="B476" s="54" t="s">
        <v>793</v>
      </c>
      <c r="C476" s="78" t="s">
        <v>28</v>
      </c>
      <c r="D476" s="85">
        <v>189</v>
      </c>
      <c r="E476" s="80">
        <v>5.3</v>
      </c>
      <c r="F476" s="115">
        <f>D476*E476</f>
        <v>1001.6999999999999</v>
      </c>
    </row>
    <row r="477" spans="1:6" s="37" customFormat="1" ht="12">
      <c r="A477" s="74" t="s">
        <v>794</v>
      </c>
      <c r="B477" s="75" t="s">
        <v>795</v>
      </c>
      <c r="C477" s="76"/>
      <c r="D477" s="87"/>
      <c r="E477" s="57" t="s">
        <v>319</v>
      </c>
      <c r="F477" s="119">
        <f>F478</f>
        <v>2038.7700000000002</v>
      </c>
    </row>
    <row r="478" spans="1:6" s="32" customFormat="1" ht="24">
      <c r="A478" s="77" t="s">
        <v>796</v>
      </c>
      <c r="B478" s="54" t="s">
        <v>797</v>
      </c>
      <c r="C478" s="78" t="s">
        <v>28</v>
      </c>
      <c r="D478" s="85">
        <v>839</v>
      </c>
      <c r="E478" s="80">
        <v>2.43</v>
      </c>
      <c r="F478" s="115">
        <f>D478*E478</f>
        <v>2038.7700000000002</v>
      </c>
    </row>
    <row r="479" spans="1:6" s="37" customFormat="1" ht="12">
      <c r="A479" s="74" t="s">
        <v>798</v>
      </c>
      <c r="B479" s="75" t="s">
        <v>799</v>
      </c>
      <c r="C479" s="76"/>
      <c r="D479" s="87"/>
      <c r="E479" s="57" t="s">
        <v>319</v>
      </c>
      <c r="F479" s="119">
        <f>SUM(F480:F484)</f>
        <v>1388.4</v>
      </c>
    </row>
    <row r="480" spans="1:6" s="32" customFormat="1" ht="12">
      <c r="A480" s="77" t="s">
        <v>800</v>
      </c>
      <c r="B480" s="54" t="s">
        <v>801</v>
      </c>
      <c r="C480" s="78" t="s">
        <v>49</v>
      </c>
      <c r="D480" s="85">
        <v>16</v>
      </c>
      <c r="E480" s="80">
        <v>14.46</v>
      </c>
      <c r="F480" s="115">
        <f>D480*E480</f>
        <v>231.36</v>
      </c>
    </row>
    <row r="481" spans="1:6" s="30" customFormat="1" ht="12">
      <c r="A481" s="77" t="s">
        <v>802</v>
      </c>
      <c r="B481" s="65" t="s">
        <v>803</v>
      </c>
      <c r="C481" s="82" t="s">
        <v>49</v>
      </c>
      <c r="D481" s="86">
        <v>32</v>
      </c>
      <c r="E481" s="61">
        <v>31.72</v>
      </c>
      <c r="F481" s="115">
        <f>D481*E481</f>
        <v>1015.04</v>
      </c>
    </row>
    <row r="482" spans="1:6" s="32" customFormat="1" ht="12">
      <c r="A482" s="77" t="s">
        <v>804</v>
      </c>
      <c r="B482" s="54" t="s">
        <v>805</v>
      </c>
      <c r="C482" s="78" t="s">
        <v>49</v>
      </c>
      <c r="D482" s="85">
        <v>3</v>
      </c>
      <c r="E482" s="80">
        <v>6.82</v>
      </c>
      <c r="F482" s="115">
        <f>D482*E482</f>
        <v>20.46</v>
      </c>
    </row>
    <row r="483" spans="1:6" s="32" customFormat="1" ht="12">
      <c r="A483" s="77" t="s">
        <v>806</v>
      </c>
      <c r="B483" s="54" t="s">
        <v>807</v>
      </c>
      <c r="C483" s="78" t="s">
        <v>49</v>
      </c>
      <c r="D483" s="85">
        <v>6</v>
      </c>
      <c r="E483" s="80">
        <v>13.74</v>
      </c>
      <c r="F483" s="115">
        <f>D483*E483</f>
        <v>82.44</v>
      </c>
    </row>
    <row r="484" spans="1:6" s="32" customFormat="1" ht="12">
      <c r="A484" s="77" t="s">
        <v>808</v>
      </c>
      <c r="B484" s="54" t="s">
        <v>809</v>
      </c>
      <c r="C484" s="78" t="s">
        <v>49</v>
      </c>
      <c r="D484" s="85">
        <v>2</v>
      </c>
      <c r="E484" s="80">
        <v>19.55</v>
      </c>
      <c r="F484" s="115">
        <f>D484*E484</f>
        <v>39.1</v>
      </c>
    </row>
    <row r="485" spans="1:6" s="37" customFormat="1" ht="12">
      <c r="A485" s="74" t="s">
        <v>810</v>
      </c>
      <c r="B485" s="75" t="s">
        <v>811</v>
      </c>
      <c r="C485" s="76"/>
      <c r="D485" s="87"/>
      <c r="E485" s="57" t="s">
        <v>15</v>
      </c>
      <c r="F485" s="119">
        <f>F486+F487+F488</f>
        <v>4440.8</v>
      </c>
    </row>
    <row r="486" spans="1:6" s="32" customFormat="1" ht="12">
      <c r="A486" s="77" t="s">
        <v>812</v>
      </c>
      <c r="B486" s="54" t="s">
        <v>191</v>
      </c>
      <c r="C486" s="78" t="s">
        <v>49</v>
      </c>
      <c r="D486" s="85">
        <v>2</v>
      </c>
      <c r="E486" s="80">
        <v>102.6</v>
      </c>
      <c r="F486" s="115">
        <f>D486*E486</f>
        <v>205.2</v>
      </c>
    </row>
    <row r="487" spans="1:6" s="32" customFormat="1" ht="12">
      <c r="A487" s="77" t="s">
        <v>813</v>
      </c>
      <c r="B487" s="54" t="s">
        <v>814</v>
      </c>
      <c r="C487" s="78" t="s">
        <v>49</v>
      </c>
      <c r="D487" s="85">
        <v>8</v>
      </c>
      <c r="E487" s="80">
        <v>51.91</v>
      </c>
      <c r="F487" s="115">
        <f>D487*E487</f>
        <v>415.28</v>
      </c>
    </row>
    <row r="488" spans="1:6" s="32" customFormat="1" ht="12">
      <c r="A488" s="77" t="s">
        <v>815</v>
      </c>
      <c r="B488" s="54" t="s">
        <v>816</v>
      </c>
      <c r="C488" s="78" t="s">
        <v>49</v>
      </c>
      <c r="D488" s="85">
        <v>36</v>
      </c>
      <c r="E488" s="80">
        <v>106.12</v>
      </c>
      <c r="F488" s="115">
        <f>D488*E488</f>
        <v>3820.32</v>
      </c>
    </row>
    <row r="489" spans="1:6" s="37" customFormat="1" ht="12">
      <c r="A489" s="74" t="s">
        <v>817</v>
      </c>
      <c r="B489" s="75" t="s">
        <v>707</v>
      </c>
      <c r="C489" s="76"/>
      <c r="D489" s="87"/>
      <c r="E489" s="57" t="s">
        <v>319</v>
      </c>
      <c r="F489" s="119">
        <f>F490</f>
        <v>204.60000000000002</v>
      </c>
    </row>
    <row r="490" spans="1:6" s="32" customFormat="1" ht="12">
      <c r="A490" s="77" t="s">
        <v>818</v>
      </c>
      <c r="B490" s="54" t="s">
        <v>819</v>
      </c>
      <c r="C490" s="78" t="s">
        <v>49</v>
      </c>
      <c r="D490" s="85">
        <v>44</v>
      </c>
      <c r="E490" s="80">
        <v>4.65</v>
      </c>
      <c r="F490" s="115">
        <f>D490*E490</f>
        <v>204.60000000000002</v>
      </c>
    </row>
    <row r="491" spans="1:6" s="37" customFormat="1" ht="12">
      <c r="A491" s="74" t="s">
        <v>820</v>
      </c>
      <c r="B491" s="75" t="s">
        <v>821</v>
      </c>
      <c r="C491" s="76"/>
      <c r="D491" s="87"/>
      <c r="E491" s="57" t="s">
        <v>319</v>
      </c>
      <c r="F491" s="119">
        <f>F492+F493+F494</f>
        <v>169.84</v>
      </c>
    </row>
    <row r="492" spans="1:6" s="32" customFormat="1" ht="12">
      <c r="A492" s="77" t="s">
        <v>822</v>
      </c>
      <c r="B492" s="54" t="s">
        <v>249</v>
      </c>
      <c r="C492" s="78" t="s">
        <v>49</v>
      </c>
      <c r="D492" s="85">
        <v>5</v>
      </c>
      <c r="E492" s="80">
        <v>7.98</v>
      </c>
      <c r="F492" s="115">
        <f>D492*E492</f>
        <v>39.900000000000006</v>
      </c>
    </row>
    <row r="493" spans="1:6" s="32" customFormat="1" ht="12">
      <c r="A493" s="77" t="s">
        <v>823</v>
      </c>
      <c r="B493" s="54" t="s">
        <v>824</v>
      </c>
      <c r="C493" s="78" t="s">
        <v>49</v>
      </c>
      <c r="D493" s="85">
        <v>1</v>
      </c>
      <c r="E493" s="80">
        <v>7.99</v>
      </c>
      <c r="F493" s="115">
        <f>D493*E493</f>
        <v>7.99</v>
      </c>
    </row>
    <row r="494" spans="1:6" s="32" customFormat="1" ht="36">
      <c r="A494" s="77" t="s">
        <v>825</v>
      </c>
      <c r="B494" s="54" t="s">
        <v>826</v>
      </c>
      <c r="C494" s="78" t="s">
        <v>49</v>
      </c>
      <c r="D494" s="85">
        <v>1</v>
      </c>
      <c r="E494" s="80">
        <v>121.95</v>
      </c>
      <c r="F494" s="115">
        <f>D494*E494</f>
        <v>121.95</v>
      </c>
    </row>
    <row r="495" spans="1:6" s="37" customFormat="1" ht="12">
      <c r="A495" s="74" t="s">
        <v>827</v>
      </c>
      <c r="B495" s="75" t="s">
        <v>828</v>
      </c>
      <c r="C495" s="76"/>
      <c r="D495" s="87"/>
      <c r="E495" s="57" t="s">
        <v>319</v>
      </c>
      <c r="F495" s="119">
        <f>F496+F497+F498</f>
        <v>88.39</v>
      </c>
    </row>
    <row r="496" spans="1:6" s="32" customFormat="1" ht="12">
      <c r="A496" s="77" t="s">
        <v>829</v>
      </c>
      <c r="B496" s="54" t="s">
        <v>830</v>
      </c>
      <c r="C496" s="78" t="s">
        <v>49</v>
      </c>
      <c r="D496" s="85">
        <v>4</v>
      </c>
      <c r="E496" s="80">
        <v>7.99</v>
      </c>
      <c r="F496" s="115">
        <f>D496*E496</f>
        <v>31.96</v>
      </c>
    </row>
    <row r="497" spans="1:6" s="32" customFormat="1" ht="12">
      <c r="A497" s="77" t="s">
        <v>831</v>
      </c>
      <c r="B497" s="54" t="s">
        <v>824</v>
      </c>
      <c r="C497" s="78" t="s">
        <v>49</v>
      </c>
      <c r="D497" s="85">
        <v>1</v>
      </c>
      <c r="E497" s="80">
        <v>7.99</v>
      </c>
      <c r="F497" s="115">
        <f>D497*E497</f>
        <v>7.99</v>
      </c>
    </row>
    <row r="498" spans="1:6" s="32" customFormat="1" ht="12">
      <c r="A498" s="77" t="s">
        <v>832</v>
      </c>
      <c r="B498" s="54" t="s">
        <v>833</v>
      </c>
      <c r="C498" s="78" t="s">
        <v>49</v>
      </c>
      <c r="D498" s="85">
        <v>1</v>
      </c>
      <c r="E498" s="80">
        <v>48.44</v>
      </c>
      <c r="F498" s="115">
        <f>D498*E498</f>
        <v>48.44</v>
      </c>
    </row>
    <row r="499" spans="1:6" s="37" customFormat="1" ht="12">
      <c r="A499" s="74" t="s">
        <v>834</v>
      </c>
      <c r="B499" s="75" t="s">
        <v>835</v>
      </c>
      <c r="C499" s="76"/>
      <c r="D499" s="87"/>
      <c r="E499" s="57" t="s">
        <v>319</v>
      </c>
      <c r="F499" s="119">
        <f>F500+F501+F502</f>
        <v>342.94</v>
      </c>
    </row>
    <row r="500" spans="1:6" s="32" customFormat="1" ht="12">
      <c r="A500" s="77" t="s">
        <v>836</v>
      </c>
      <c r="B500" s="54" t="s">
        <v>249</v>
      </c>
      <c r="C500" s="78" t="s">
        <v>49</v>
      </c>
      <c r="D500" s="85">
        <v>9</v>
      </c>
      <c r="E500" s="80">
        <v>7.98</v>
      </c>
      <c r="F500" s="115">
        <f>D500*E500</f>
        <v>71.82000000000001</v>
      </c>
    </row>
    <row r="501" spans="1:6" s="32" customFormat="1" ht="12">
      <c r="A501" s="77" t="s">
        <v>837</v>
      </c>
      <c r="B501" s="54" t="s">
        <v>833</v>
      </c>
      <c r="C501" s="78" t="s">
        <v>49</v>
      </c>
      <c r="D501" s="85">
        <v>1</v>
      </c>
      <c r="E501" s="80">
        <v>48.44</v>
      </c>
      <c r="F501" s="115">
        <f>D501*E501</f>
        <v>48.44</v>
      </c>
    </row>
    <row r="502" spans="1:6" s="32" customFormat="1" ht="24">
      <c r="A502" s="77" t="s">
        <v>838</v>
      </c>
      <c r="B502" s="54" t="s">
        <v>162</v>
      </c>
      <c r="C502" s="78" t="s">
        <v>49</v>
      </c>
      <c r="D502" s="85">
        <v>1</v>
      </c>
      <c r="E502" s="80">
        <v>222.68</v>
      </c>
      <c r="F502" s="115">
        <f>D502*E502</f>
        <v>222.68</v>
      </c>
    </row>
    <row r="503" spans="1:6" s="37" customFormat="1" ht="12">
      <c r="A503" s="74" t="s">
        <v>839</v>
      </c>
      <c r="B503" s="75" t="s">
        <v>712</v>
      </c>
      <c r="C503" s="76"/>
      <c r="D503" s="87"/>
      <c r="E503" s="57" t="s">
        <v>319</v>
      </c>
      <c r="F503" s="119">
        <f>F504+F505+F506</f>
        <v>2501.01</v>
      </c>
    </row>
    <row r="504" spans="1:6" s="32" customFormat="1" ht="12">
      <c r="A504" s="77" t="s">
        <v>840</v>
      </c>
      <c r="B504" s="54" t="s">
        <v>841</v>
      </c>
      <c r="C504" s="78" t="s">
        <v>28</v>
      </c>
      <c r="D504" s="85">
        <v>54</v>
      </c>
      <c r="E504" s="80">
        <v>5.3</v>
      </c>
      <c r="F504" s="115">
        <f>D504*E504</f>
        <v>286.2</v>
      </c>
    </row>
    <row r="505" spans="1:6" s="32" customFormat="1" ht="12">
      <c r="A505" s="77" t="s">
        <v>842</v>
      </c>
      <c r="B505" s="54" t="s">
        <v>843</v>
      </c>
      <c r="C505" s="78" t="s">
        <v>28</v>
      </c>
      <c r="D505" s="85">
        <v>21</v>
      </c>
      <c r="E505" s="80">
        <v>12.61</v>
      </c>
      <c r="F505" s="115">
        <f>D505*E505</f>
        <v>264.81</v>
      </c>
    </row>
    <row r="506" spans="1:6" s="32" customFormat="1" ht="12">
      <c r="A506" s="77" t="s">
        <v>844</v>
      </c>
      <c r="B506" s="54" t="s">
        <v>140</v>
      </c>
      <c r="C506" s="78" t="s">
        <v>28</v>
      </c>
      <c r="D506" s="85">
        <v>75</v>
      </c>
      <c r="E506" s="80">
        <v>26</v>
      </c>
      <c r="F506" s="115">
        <f>D506*E506</f>
        <v>1950</v>
      </c>
    </row>
    <row r="507" spans="1:6" s="37" customFormat="1" ht="12">
      <c r="A507" s="74" t="s">
        <v>845</v>
      </c>
      <c r="B507" s="75" t="s">
        <v>718</v>
      </c>
      <c r="C507" s="76"/>
      <c r="D507" s="87"/>
      <c r="E507" s="57" t="s">
        <v>319</v>
      </c>
      <c r="F507" s="119">
        <f>F508</f>
        <v>945.54</v>
      </c>
    </row>
    <row r="508" spans="1:6" s="32" customFormat="1" ht="12">
      <c r="A508" s="77" t="s">
        <v>846</v>
      </c>
      <c r="B508" s="54" t="s">
        <v>847</v>
      </c>
      <c r="C508" s="78" t="s">
        <v>28</v>
      </c>
      <c r="D508" s="85">
        <v>206</v>
      </c>
      <c r="E508" s="80">
        <v>4.59</v>
      </c>
      <c r="F508" s="115">
        <f>D508*E508</f>
        <v>945.54</v>
      </c>
    </row>
    <row r="509" spans="1:6" s="37" customFormat="1" ht="12">
      <c r="A509" s="74" t="s">
        <v>848</v>
      </c>
      <c r="B509" s="75" t="s">
        <v>726</v>
      </c>
      <c r="C509" s="76"/>
      <c r="D509" s="87"/>
      <c r="E509" s="57" t="s">
        <v>319</v>
      </c>
      <c r="F509" s="119">
        <f>SUM(F510:F517)</f>
        <v>3109.7900000000004</v>
      </c>
    </row>
    <row r="510" spans="1:6" s="32" customFormat="1" ht="12">
      <c r="A510" s="77" t="s">
        <v>849</v>
      </c>
      <c r="B510" s="54" t="s">
        <v>728</v>
      </c>
      <c r="C510" s="78" t="s">
        <v>49</v>
      </c>
      <c r="D510" s="85">
        <v>3</v>
      </c>
      <c r="E510" s="80">
        <v>20</v>
      </c>
      <c r="F510" s="115">
        <f aca="true" t="shared" si="19" ref="F510:F517">D510*E510</f>
        <v>60</v>
      </c>
    </row>
    <row r="511" spans="1:6" s="32" customFormat="1" ht="12">
      <c r="A511" s="77" t="s">
        <v>850</v>
      </c>
      <c r="B511" s="54" t="s">
        <v>730</v>
      </c>
      <c r="C511" s="78" t="s">
        <v>49</v>
      </c>
      <c r="D511" s="85">
        <v>2</v>
      </c>
      <c r="E511" s="80">
        <v>204.49</v>
      </c>
      <c r="F511" s="115">
        <f t="shared" si="19"/>
        <v>408.98</v>
      </c>
    </row>
    <row r="512" spans="1:6" s="32" customFormat="1" ht="12">
      <c r="A512" s="77" t="s">
        <v>851</v>
      </c>
      <c r="B512" s="54" t="s">
        <v>732</v>
      </c>
      <c r="C512" s="78" t="s">
        <v>49</v>
      </c>
      <c r="D512" s="85">
        <v>1</v>
      </c>
      <c r="E512" s="80">
        <v>79.32</v>
      </c>
      <c r="F512" s="115">
        <f t="shared" si="19"/>
        <v>79.32</v>
      </c>
    </row>
    <row r="513" spans="1:6" s="32" customFormat="1" ht="12">
      <c r="A513" s="77" t="s">
        <v>852</v>
      </c>
      <c r="B513" s="54" t="s">
        <v>734</v>
      </c>
      <c r="C513" s="78" t="s">
        <v>49</v>
      </c>
      <c r="D513" s="85">
        <v>34</v>
      </c>
      <c r="E513" s="80">
        <v>36.95</v>
      </c>
      <c r="F513" s="115">
        <f t="shared" si="19"/>
        <v>1256.3000000000002</v>
      </c>
    </row>
    <row r="514" spans="1:6" s="32" customFormat="1" ht="12">
      <c r="A514" s="77" t="s">
        <v>853</v>
      </c>
      <c r="B514" s="54" t="s">
        <v>736</v>
      </c>
      <c r="C514" s="78" t="s">
        <v>49</v>
      </c>
      <c r="D514" s="85">
        <v>34</v>
      </c>
      <c r="E514" s="80">
        <v>9.6</v>
      </c>
      <c r="F514" s="115">
        <f t="shared" si="19"/>
        <v>326.4</v>
      </c>
    </row>
    <row r="515" spans="1:6" s="32" customFormat="1" ht="12">
      <c r="A515" s="77" t="s">
        <v>854</v>
      </c>
      <c r="B515" s="54" t="s">
        <v>738</v>
      </c>
      <c r="C515" s="78" t="s">
        <v>49</v>
      </c>
      <c r="D515" s="85">
        <v>2</v>
      </c>
      <c r="E515" s="80">
        <v>155</v>
      </c>
      <c r="F515" s="115">
        <f t="shared" si="19"/>
        <v>310</v>
      </c>
    </row>
    <row r="516" spans="1:6" s="32" customFormat="1" ht="12">
      <c r="A516" s="77" t="s">
        <v>855</v>
      </c>
      <c r="B516" s="54" t="s">
        <v>856</v>
      </c>
      <c r="C516" s="78" t="s">
        <v>49</v>
      </c>
      <c r="D516" s="85">
        <v>1</v>
      </c>
      <c r="E516" s="80">
        <v>264.97</v>
      </c>
      <c r="F516" s="115">
        <f t="shared" si="19"/>
        <v>264.97</v>
      </c>
    </row>
    <row r="517" spans="1:6" s="32" customFormat="1" ht="12">
      <c r="A517" s="77" t="s">
        <v>857</v>
      </c>
      <c r="B517" s="54" t="s">
        <v>858</v>
      </c>
      <c r="C517" s="78" t="s">
        <v>49</v>
      </c>
      <c r="D517" s="85">
        <v>1</v>
      </c>
      <c r="E517" s="80">
        <v>403.82</v>
      </c>
      <c r="F517" s="115">
        <f t="shared" si="19"/>
        <v>403.82</v>
      </c>
    </row>
    <row r="518" spans="1:6" s="37" customFormat="1" ht="12">
      <c r="A518" s="74" t="s">
        <v>859</v>
      </c>
      <c r="B518" s="75" t="s">
        <v>707</v>
      </c>
      <c r="C518" s="76"/>
      <c r="D518" s="87"/>
      <c r="E518" s="57" t="s">
        <v>319</v>
      </c>
      <c r="F518" s="119">
        <f>SUM(F519:F524)</f>
        <v>673.84</v>
      </c>
    </row>
    <row r="519" spans="1:6" s="32" customFormat="1" ht="24">
      <c r="A519" s="77" t="s">
        <v>860</v>
      </c>
      <c r="B519" s="54" t="s">
        <v>136</v>
      </c>
      <c r="C519" s="78" t="s">
        <v>49</v>
      </c>
      <c r="D519" s="85">
        <v>1</v>
      </c>
      <c r="E519" s="80">
        <v>57.57</v>
      </c>
      <c r="F519" s="115">
        <f aca="true" t="shared" si="20" ref="F519:F524">D519*E519</f>
        <v>57.57</v>
      </c>
    </row>
    <row r="520" spans="1:6" s="32" customFormat="1" ht="12">
      <c r="A520" s="77" t="s">
        <v>861</v>
      </c>
      <c r="B520" s="54" t="s">
        <v>862</v>
      </c>
      <c r="C520" s="78" t="s">
        <v>49</v>
      </c>
      <c r="D520" s="85">
        <v>1</v>
      </c>
      <c r="E520" s="80">
        <v>137.48</v>
      </c>
      <c r="F520" s="115">
        <f t="shared" si="20"/>
        <v>137.48</v>
      </c>
    </row>
    <row r="521" spans="1:6" s="32" customFormat="1" ht="12">
      <c r="A521" s="77" t="s">
        <v>863</v>
      </c>
      <c r="B521" s="54" t="s">
        <v>864</v>
      </c>
      <c r="C521" s="78" t="s">
        <v>49</v>
      </c>
      <c r="D521" s="85">
        <v>1</v>
      </c>
      <c r="E521" s="80">
        <v>24.56</v>
      </c>
      <c r="F521" s="115">
        <f t="shared" si="20"/>
        <v>24.56</v>
      </c>
    </row>
    <row r="522" spans="1:6" s="32" customFormat="1" ht="36">
      <c r="A522" s="77" t="s">
        <v>865</v>
      </c>
      <c r="B522" s="54" t="s">
        <v>866</v>
      </c>
      <c r="C522" s="78" t="s">
        <v>49</v>
      </c>
      <c r="D522" s="85">
        <v>1</v>
      </c>
      <c r="E522" s="80">
        <v>152.15</v>
      </c>
      <c r="F522" s="115">
        <f t="shared" si="20"/>
        <v>152.15</v>
      </c>
    </row>
    <row r="523" spans="1:6" s="32" customFormat="1" ht="24">
      <c r="A523" s="77" t="s">
        <v>867</v>
      </c>
      <c r="B523" s="54" t="s">
        <v>868</v>
      </c>
      <c r="C523" s="78" t="s">
        <v>49</v>
      </c>
      <c r="D523" s="85">
        <v>1</v>
      </c>
      <c r="E523" s="80">
        <v>133.12</v>
      </c>
      <c r="F523" s="115">
        <f t="shared" si="20"/>
        <v>133.12</v>
      </c>
    </row>
    <row r="524" spans="1:6" s="32" customFormat="1" ht="12">
      <c r="A524" s="77" t="s">
        <v>869</v>
      </c>
      <c r="B524" s="54" t="s">
        <v>870</v>
      </c>
      <c r="C524" s="78" t="s">
        <v>49</v>
      </c>
      <c r="D524" s="85">
        <v>1</v>
      </c>
      <c r="E524" s="80">
        <v>168.96</v>
      </c>
      <c r="F524" s="115">
        <f t="shared" si="20"/>
        <v>168.96</v>
      </c>
    </row>
    <row r="525" spans="1:6" s="37" customFormat="1" ht="12">
      <c r="A525" s="74" t="s">
        <v>871</v>
      </c>
      <c r="B525" s="75" t="s">
        <v>872</v>
      </c>
      <c r="C525" s="76"/>
      <c r="D525" s="87"/>
      <c r="E525" s="57" t="s">
        <v>319</v>
      </c>
      <c r="F525" s="119">
        <f>F526</f>
        <v>5315.9</v>
      </c>
    </row>
    <row r="526" spans="1:6" s="32" customFormat="1" ht="24">
      <c r="A526" s="77" t="s">
        <v>873</v>
      </c>
      <c r="B526" s="54" t="s">
        <v>874</v>
      </c>
      <c r="C526" s="78" t="s">
        <v>49</v>
      </c>
      <c r="D526" s="85">
        <v>34</v>
      </c>
      <c r="E526" s="80">
        <v>156.35</v>
      </c>
      <c r="F526" s="115">
        <f>D526*E526</f>
        <v>5315.9</v>
      </c>
    </row>
    <row r="527" spans="1:6" s="37" customFormat="1" ht="12">
      <c r="A527" s="74" t="s">
        <v>875</v>
      </c>
      <c r="B527" s="75" t="s">
        <v>876</v>
      </c>
      <c r="C527" s="76"/>
      <c r="D527" s="87"/>
      <c r="E527" s="57" t="s">
        <v>319</v>
      </c>
      <c r="F527" s="119">
        <f>F528</f>
        <v>1582.5405</v>
      </c>
    </row>
    <row r="528" spans="1:6" s="32" customFormat="1" ht="12">
      <c r="A528" s="77" t="s">
        <v>877</v>
      </c>
      <c r="B528" s="54" t="s">
        <v>878</v>
      </c>
      <c r="C528" s="78" t="s">
        <v>21</v>
      </c>
      <c r="D528" s="85">
        <v>52.35</v>
      </c>
      <c r="E528" s="80">
        <v>30.23</v>
      </c>
      <c r="F528" s="115">
        <f>D528*E528</f>
        <v>1582.5405</v>
      </c>
    </row>
    <row r="529" spans="1:6" s="47" customFormat="1" ht="12">
      <c r="A529" s="88" t="s">
        <v>879</v>
      </c>
      <c r="B529" s="89" t="s">
        <v>880</v>
      </c>
      <c r="C529" s="90"/>
      <c r="D529" s="91"/>
      <c r="E529" s="92" t="s">
        <v>12</v>
      </c>
      <c r="F529" s="123">
        <f>F530+F533+F537+F539+F541+F544+F547+F553+F555</f>
        <v>24659.0924</v>
      </c>
    </row>
    <row r="530" spans="1:6" s="37" customFormat="1" ht="12">
      <c r="A530" s="74" t="s">
        <v>881</v>
      </c>
      <c r="B530" s="75" t="s">
        <v>757</v>
      </c>
      <c r="C530" s="76"/>
      <c r="D530" s="87"/>
      <c r="E530" s="57" t="s">
        <v>15</v>
      </c>
      <c r="F530" s="119">
        <f>F531+F532</f>
        <v>235.27079999999998</v>
      </c>
    </row>
    <row r="531" spans="1:6" s="32" customFormat="1" ht="12">
      <c r="A531" s="77" t="s">
        <v>882</v>
      </c>
      <c r="B531" s="54" t="s">
        <v>883</v>
      </c>
      <c r="C531" s="78" t="s">
        <v>18</v>
      </c>
      <c r="D531" s="85">
        <v>1</v>
      </c>
      <c r="E531" s="80">
        <v>96.5</v>
      </c>
      <c r="F531" s="115">
        <f>D531*E531</f>
        <v>96.5</v>
      </c>
    </row>
    <row r="532" spans="1:6" s="32" customFormat="1" ht="12">
      <c r="A532" s="77" t="s">
        <v>884</v>
      </c>
      <c r="B532" s="54" t="s">
        <v>761</v>
      </c>
      <c r="C532" s="78" t="s">
        <v>18</v>
      </c>
      <c r="D532" s="85">
        <v>8.12</v>
      </c>
      <c r="E532" s="80">
        <v>17.09</v>
      </c>
      <c r="F532" s="115">
        <f>D532*E532</f>
        <v>138.77079999999998</v>
      </c>
    </row>
    <row r="533" spans="1:6" s="37" customFormat="1" ht="12">
      <c r="A533" s="74" t="s">
        <v>885</v>
      </c>
      <c r="B533" s="75" t="s">
        <v>458</v>
      </c>
      <c r="C533" s="76"/>
      <c r="D533" s="87"/>
      <c r="E533" s="57" t="s">
        <v>15</v>
      </c>
      <c r="F533" s="119">
        <f>F534+F535+F536</f>
        <v>1067.7408</v>
      </c>
    </row>
    <row r="534" spans="1:6" s="32" customFormat="1" ht="12">
      <c r="A534" s="77" t="s">
        <v>886</v>
      </c>
      <c r="B534" s="54" t="s">
        <v>685</v>
      </c>
      <c r="C534" s="78" t="s">
        <v>18</v>
      </c>
      <c r="D534" s="85">
        <v>9.12</v>
      </c>
      <c r="E534" s="80">
        <v>11.9</v>
      </c>
      <c r="F534" s="115">
        <f>D534*E534</f>
        <v>108.52799999999999</v>
      </c>
    </row>
    <row r="535" spans="1:6" s="32" customFormat="1" ht="12">
      <c r="A535" s="77" t="s">
        <v>887</v>
      </c>
      <c r="B535" s="54" t="s">
        <v>687</v>
      </c>
      <c r="C535" s="78" t="s">
        <v>18</v>
      </c>
      <c r="D535" s="85">
        <v>9.12</v>
      </c>
      <c r="E535" s="80">
        <v>8.19</v>
      </c>
      <c r="F535" s="115">
        <f>D535*E535</f>
        <v>74.69279999999999</v>
      </c>
    </row>
    <row r="536" spans="1:6" s="30" customFormat="1" ht="12">
      <c r="A536" s="77" t="s">
        <v>888</v>
      </c>
      <c r="B536" s="65" t="s">
        <v>889</v>
      </c>
      <c r="C536" s="82" t="s">
        <v>18</v>
      </c>
      <c r="D536" s="86">
        <v>18</v>
      </c>
      <c r="E536" s="61">
        <v>49.14</v>
      </c>
      <c r="F536" s="115">
        <f>D536*E536</f>
        <v>884.52</v>
      </c>
    </row>
    <row r="537" spans="1:6" s="37" customFormat="1" ht="12">
      <c r="A537" s="74" t="s">
        <v>890</v>
      </c>
      <c r="B537" s="75" t="s">
        <v>891</v>
      </c>
      <c r="C537" s="76"/>
      <c r="D537" s="87"/>
      <c r="E537" s="57" t="s">
        <v>319</v>
      </c>
      <c r="F537" s="119">
        <f>F538</f>
        <v>6701.3522</v>
      </c>
    </row>
    <row r="538" spans="1:6" s="32" customFormat="1" ht="24">
      <c r="A538" s="77" t="s">
        <v>892</v>
      </c>
      <c r="B538" s="54" t="s">
        <v>893</v>
      </c>
      <c r="C538" s="78" t="s">
        <v>18</v>
      </c>
      <c r="D538" s="85">
        <v>23.02</v>
      </c>
      <c r="E538" s="80">
        <v>291.11</v>
      </c>
      <c r="F538" s="115">
        <f>D538*E538</f>
        <v>6701.3522</v>
      </c>
    </row>
    <row r="539" spans="1:6" s="37" customFormat="1" ht="12">
      <c r="A539" s="74" t="s">
        <v>894</v>
      </c>
      <c r="B539" s="75" t="s">
        <v>895</v>
      </c>
      <c r="C539" s="76"/>
      <c r="D539" s="87"/>
      <c r="E539" s="57" t="s">
        <v>319</v>
      </c>
      <c r="F539" s="119">
        <f>F540</f>
        <v>1250.0802</v>
      </c>
    </row>
    <row r="540" spans="1:6" s="32" customFormat="1" ht="12">
      <c r="A540" s="77" t="s">
        <v>896</v>
      </c>
      <c r="B540" s="54" t="s">
        <v>490</v>
      </c>
      <c r="C540" s="78" t="s">
        <v>21</v>
      </c>
      <c r="D540" s="85">
        <v>26.82</v>
      </c>
      <c r="E540" s="80">
        <v>46.61</v>
      </c>
      <c r="F540" s="115">
        <f>D540*E540</f>
        <v>1250.0802</v>
      </c>
    </row>
    <row r="541" spans="1:6" s="37" customFormat="1" ht="12">
      <c r="A541" s="74" t="s">
        <v>897</v>
      </c>
      <c r="B541" s="75" t="s">
        <v>898</v>
      </c>
      <c r="C541" s="76"/>
      <c r="D541" s="87"/>
      <c r="E541" s="57" t="s">
        <v>319</v>
      </c>
      <c r="F541" s="119">
        <f>F542+F543</f>
        <v>5364.9084</v>
      </c>
    </row>
    <row r="542" spans="1:6" s="32" customFormat="1" ht="24">
      <c r="A542" s="77" t="s">
        <v>899</v>
      </c>
      <c r="B542" s="54" t="s">
        <v>900</v>
      </c>
      <c r="C542" s="78" t="s">
        <v>21</v>
      </c>
      <c r="D542" s="85">
        <v>40</v>
      </c>
      <c r="E542" s="80">
        <v>8.35</v>
      </c>
      <c r="F542" s="115">
        <f>D542*E542</f>
        <v>334</v>
      </c>
    </row>
    <row r="543" spans="1:6" s="32" customFormat="1" ht="24">
      <c r="A543" s="77" t="s">
        <v>901</v>
      </c>
      <c r="B543" s="54" t="s">
        <v>902</v>
      </c>
      <c r="C543" s="78" t="s">
        <v>141</v>
      </c>
      <c r="D543" s="85">
        <v>1239.14</v>
      </c>
      <c r="E543" s="80">
        <v>4.06</v>
      </c>
      <c r="F543" s="115">
        <f>D543*E543</f>
        <v>5030.9084</v>
      </c>
    </row>
    <row r="544" spans="1:6" s="37" customFormat="1" ht="12">
      <c r="A544" s="74" t="s">
        <v>903</v>
      </c>
      <c r="B544" s="75" t="s">
        <v>904</v>
      </c>
      <c r="C544" s="76"/>
      <c r="D544" s="87"/>
      <c r="E544" s="57" t="s">
        <v>319</v>
      </c>
      <c r="F544" s="124">
        <f>F545+F546</f>
        <v>4835.24</v>
      </c>
    </row>
    <row r="545" spans="1:6" s="32" customFormat="1" ht="24">
      <c r="A545" s="77" t="s">
        <v>905</v>
      </c>
      <c r="B545" s="54" t="s">
        <v>906</v>
      </c>
      <c r="C545" s="78" t="s">
        <v>21</v>
      </c>
      <c r="D545" s="85">
        <v>60</v>
      </c>
      <c r="E545" s="80">
        <v>24.52</v>
      </c>
      <c r="F545" s="115">
        <f>D545*E545</f>
        <v>1471.2</v>
      </c>
    </row>
    <row r="546" spans="1:6" s="32" customFormat="1" ht="12">
      <c r="A546" s="77" t="s">
        <v>907</v>
      </c>
      <c r="B546" s="54" t="s">
        <v>908</v>
      </c>
      <c r="C546" s="78" t="s">
        <v>21</v>
      </c>
      <c r="D546" s="85">
        <v>74</v>
      </c>
      <c r="E546" s="80">
        <v>45.46</v>
      </c>
      <c r="F546" s="115">
        <f>D546*E546</f>
        <v>3364.04</v>
      </c>
    </row>
    <row r="547" spans="1:6" s="37" customFormat="1" ht="12">
      <c r="A547" s="74" t="s">
        <v>909</v>
      </c>
      <c r="B547" s="75" t="s">
        <v>1098</v>
      </c>
      <c r="C547" s="76"/>
      <c r="D547" s="87"/>
      <c r="E547" s="57" t="s">
        <v>319</v>
      </c>
      <c r="F547" s="124">
        <f>F548+F549+F550</f>
        <v>2291.8</v>
      </c>
    </row>
    <row r="548" spans="1:6" s="32" customFormat="1" ht="12">
      <c r="A548" s="77" t="s">
        <v>910</v>
      </c>
      <c r="B548" s="54" t="s">
        <v>438</v>
      </c>
      <c r="C548" s="78" t="s">
        <v>21</v>
      </c>
      <c r="D548" s="85">
        <v>70</v>
      </c>
      <c r="E548" s="80">
        <v>12.31</v>
      </c>
      <c r="F548" s="115">
        <f>D548*E548</f>
        <v>861.7</v>
      </c>
    </row>
    <row r="549" spans="1:6" s="32" customFormat="1" ht="24">
      <c r="A549" s="77" t="s">
        <v>911</v>
      </c>
      <c r="B549" s="54" t="s">
        <v>780</v>
      </c>
      <c r="C549" s="99" t="s">
        <v>21</v>
      </c>
      <c r="D549" s="85">
        <v>70</v>
      </c>
      <c r="E549" s="80">
        <v>12.76</v>
      </c>
      <c r="F549" s="115">
        <f>D549*E549</f>
        <v>893.1999999999999</v>
      </c>
    </row>
    <row r="550" spans="1:6" s="32" customFormat="1" ht="24">
      <c r="A550" s="77" t="s">
        <v>1099</v>
      </c>
      <c r="B550" s="54" t="s">
        <v>778</v>
      </c>
      <c r="C550" s="99" t="s">
        <v>21</v>
      </c>
      <c r="D550" s="85">
        <v>70</v>
      </c>
      <c r="E550" s="80">
        <v>7.67</v>
      </c>
      <c r="F550" s="115">
        <f>D550*E550</f>
        <v>536.9</v>
      </c>
    </row>
    <row r="551" spans="1:6" s="32" customFormat="1" ht="12">
      <c r="A551" s="77"/>
      <c r="B551" s="54"/>
      <c r="C551" s="78"/>
      <c r="D551" s="85"/>
      <c r="E551" s="80"/>
      <c r="F551" s="115"/>
    </row>
    <row r="552" spans="1:6" s="32" customFormat="1" ht="12">
      <c r="A552" s="77"/>
      <c r="B552" s="54"/>
      <c r="C552" s="78"/>
      <c r="D552" s="85"/>
      <c r="E552" s="80"/>
      <c r="F552" s="115"/>
    </row>
    <row r="553" spans="1:6" s="37" customFormat="1" ht="12">
      <c r="A553" s="74" t="s">
        <v>912</v>
      </c>
      <c r="B553" s="75" t="s">
        <v>440</v>
      </c>
      <c r="C553" s="76"/>
      <c r="D553" s="87"/>
      <c r="E553" s="57" t="s">
        <v>319</v>
      </c>
      <c r="F553" s="124">
        <f>F554</f>
        <v>702.8</v>
      </c>
    </row>
    <row r="554" spans="1:6" s="32" customFormat="1" ht="12">
      <c r="A554" s="77" t="s">
        <v>913</v>
      </c>
      <c r="B554" s="54" t="s">
        <v>914</v>
      </c>
      <c r="C554" s="78" t="s">
        <v>21</v>
      </c>
      <c r="D554" s="85">
        <v>70</v>
      </c>
      <c r="E554" s="80">
        <v>10.04</v>
      </c>
      <c r="F554" s="115">
        <f>D554*E554</f>
        <v>702.8</v>
      </c>
    </row>
    <row r="555" spans="1:6" s="37" customFormat="1" ht="12">
      <c r="A555" s="74" t="s">
        <v>915</v>
      </c>
      <c r="B555" s="75" t="s">
        <v>42</v>
      </c>
      <c r="C555" s="76"/>
      <c r="D555" s="87"/>
      <c r="E555" s="57" t="s">
        <v>319</v>
      </c>
      <c r="F555" s="124">
        <f>F556</f>
        <v>2209.9</v>
      </c>
    </row>
    <row r="556" spans="1:6" s="32" customFormat="1" ht="12">
      <c r="A556" s="77" t="s">
        <v>916</v>
      </c>
      <c r="B556" s="54" t="s">
        <v>917</v>
      </c>
      <c r="C556" s="78" t="s">
        <v>28</v>
      </c>
      <c r="D556" s="85">
        <v>35</v>
      </c>
      <c r="E556" s="80">
        <v>63.14</v>
      </c>
      <c r="F556" s="115">
        <f>D556*E556</f>
        <v>2209.9</v>
      </c>
    </row>
    <row r="557" spans="1:6" s="47" customFormat="1" ht="12">
      <c r="A557" s="100" t="s">
        <v>918</v>
      </c>
      <c r="B557" s="101" t="s">
        <v>919</v>
      </c>
      <c r="C557" s="102"/>
      <c r="D557" s="103"/>
      <c r="E557" s="104" t="s">
        <v>12</v>
      </c>
      <c r="F557" s="125">
        <f>F558+F562+F564+F568+F570+F573+F575+F577+F579+F585+F593+F599+F601+F610+F614+F616+F618+F624+F631+F635+F639+F650+F663</f>
        <v>93789.13859999999</v>
      </c>
    </row>
    <row r="558" spans="1:6" s="37" customFormat="1" ht="12">
      <c r="A558" s="100" t="s">
        <v>920</v>
      </c>
      <c r="B558" s="101" t="s">
        <v>458</v>
      </c>
      <c r="C558" s="102"/>
      <c r="D558" s="103"/>
      <c r="E558" s="104" t="s">
        <v>319</v>
      </c>
      <c r="F558" s="125">
        <f>F559+F560+F561</f>
        <v>681.255</v>
      </c>
    </row>
    <row r="559" spans="1:6" s="32" customFormat="1" ht="12">
      <c r="A559" s="77" t="s">
        <v>921</v>
      </c>
      <c r="B559" s="54" t="s">
        <v>922</v>
      </c>
      <c r="C559" s="78" t="s">
        <v>18</v>
      </c>
      <c r="D559" s="85">
        <v>19.5</v>
      </c>
      <c r="E559" s="80">
        <v>11.9</v>
      </c>
      <c r="F559" s="115">
        <f>D559*E559</f>
        <v>232.05</v>
      </c>
    </row>
    <row r="560" spans="1:6" s="32" customFormat="1" ht="12">
      <c r="A560" s="77" t="s">
        <v>923</v>
      </c>
      <c r="B560" s="54" t="s">
        <v>687</v>
      </c>
      <c r="C560" s="78" t="s">
        <v>18</v>
      </c>
      <c r="D560" s="85">
        <v>19.5</v>
      </c>
      <c r="E560" s="80">
        <v>8.19</v>
      </c>
      <c r="F560" s="115">
        <f>D560*E560</f>
        <v>159.70499999999998</v>
      </c>
    </row>
    <row r="561" spans="1:6" s="32" customFormat="1" ht="12">
      <c r="A561" s="77" t="s">
        <v>924</v>
      </c>
      <c r="B561" s="54" t="s">
        <v>925</v>
      </c>
      <c r="C561" s="78" t="s">
        <v>18</v>
      </c>
      <c r="D561" s="85">
        <v>15</v>
      </c>
      <c r="E561" s="80">
        <v>19.3</v>
      </c>
      <c r="F561" s="115">
        <f>D561*E561</f>
        <v>289.5</v>
      </c>
    </row>
    <row r="562" spans="1:6" s="72" customFormat="1" ht="12">
      <c r="A562" s="105" t="s">
        <v>926</v>
      </c>
      <c r="B562" s="106" t="s">
        <v>691</v>
      </c>
      <c r="C562" s="107"/>
      <c r="D562" s="108"/>
      <c r="E562" s="104" t="s">
        <v>319</v>
      </c>
      <c r="F562" s="125">
        <f>F563</f>
        <v>296.09999999999997</v>
      </c>
    </row>
    <row r="563" spans="1:6" s="32" customFormat="1" ht="12">
      <c r="A563" s="77" t="s">
        <v>927</v>
      </c>
      <c r="B563" s="54" t="s">
        <v>928</v>
      </c>
      <c r="C563" s="78" t="s">
        <v>21</v>
      </c>
      <c r="D563" s="85">
        <v>30</v>
      </c>
      <c r="E563" s="80">
        <v>9.87</v>
      </c>
      <c r="F563" s="115">
        <f>D563*E563</f>
        <v>296.09999999999997</v>
      </c>
    </row>
    <row r="564" spans="1:6" s="37" customFormat="1" ht="12">
      <c r="A564" s="74" t="s">
        <v>929</v>
      </c>
      <c r="B564" s="75" t="s">
        <v>930</v>
      </c>
      <c r="C564" s="76"/>
      <c r="D564" s="87"/>
      <c r="E564" s="57" t="s">
        <v>319</v>
      </c>
      <c r="F564" s="124">
        <f>F565+F566+F567</f>
        <v>7243.598399999999</v>
      </c>
    </row>
    <row r="565" spans="1:6" s="32" customFormat="1" ht="12">
      <c r="A565" s="77" t="s">
        <v>931</v>
      </c>
      <c r="B565" s="54" t="s">
        <v>932</v>
      </c>
      <c r="C565" s="78" t="s">
        <v>18</v>
      </c>
      <c r="D565" s="85">
        <v>2.25</v>
      </c>
      <c r="E565" s="80">
        <v>1318</v>
      </c>
      <c r="F565" s="115">
        <f>D565*E565</f>
        <v>2965.5</v>
      </c>
    </row>
    <row r="566" spans="1:6" s="32" customFormat="1" ht="12">
      <c r="A566" s="77" t="s">
        <v>933</v>
      </c>
      <c r="B566" s="54" t="s">
        <v>934</v>
      </c>
      <c r="C566" s="78" t="s">
        <v>18</v>
      </c>
      <c r="D566" s="85">
        <v>0.76</v>
      </c>
      <c r="E566" s="80">
        <v>1323.09</v>
      </c>
      <c r="F566" s="115">
        <f>D566*E566</f>
        <v>1005.5483999999999</v>
      </c>
    </row>
    <row r="567" spans="1:6" s="32" customFormat="1" ht="12">
      <c r="A567" s="77" t="s">
        <v>935</v>
      </c>
      <c r="B567" s="54" t="s">
        <v>505</v>
      </c>
      <c r="C567" s="78" t="s">
        <v>18</v>
      </c>
      <c r="D567" s="85">
        <v>15</v>
      </c>
      <c r="E567" s="80">
        <v>218.17</v>
      </c>
      <c r="F567" s="115">
        <f>D567*E567</f>
        <v>3272.5499999999997</v>
      </c>
    </row>
    <row r="568" spans="1:6" s="37" customFormat="1" ht="12">
      <c r="A568" s="74" t="s">
        <v>936</v>
      </c>
      <c r="B568" s="75" t="s">
        <v>891</v>
      </c>
      <c r="C568" s="76"/>
      <c r="D568" s="87"/>
      <c r="E568" s="57" t="s">
        <v>319</v>
      </c>
      <c r="F568" s="124">
        <f>F569</f>
        <v>842.28</v>
      </c>
    </row>
    <row r="569" spans="1:6" s="32" customFormat="1" ht="12">
      <c r="A569" s="77" t="s">
        <v>937</v>
      </c>
      <c r="B569" s="54" t="s">
        <v>938</v>
      </c>
      <c r="C569" s="78" t="s">
        <v>21</v>
      </c>
      <c r="D569" s="85">
        <v>12</v>
      </c>
      <c r="E569" s="80">
        <v>70.19</v>
      </c>
      <c r="F569" s="115">
        <f>D569*E569</f>
        <v>842.28</v>
      </c>
    </row>
    <row r="570" spans="1:6" s="37" customFormat="1" ht="12">
      <c r="A570" s="74" t="s">
        <v>939</v>
      </c>
      <c r="B570" s="75" t="s">
        <v>904</v>
      </c>
      <c r="C570" s="76"/>
      <c r="D570" s="87"/>
      <c r="E570" s="57" t="s">
        <v>319</v>
      </c>
      <c r="F570" s="124">
        <f>F571+F572</f>
        <v>6791.3772</v>
      </c>
    </row>
    <row r="571" spans="1:6" s="32" customFormat="1" ht="12">
      <c r="A571" s="77" t="s">
        <v>940</v>
      </c>
      <c r="B571" s="54" t="s">
        <v>941</v>
      </c>
      <c r="C571" s="78" t="s">
        <v>18</v>
      </c>
      <c r="D571" s="85">
        <v>0.32</v>
      </c>
      <c r="E571" s="80">
        <v>663.8</v>
      </c>
      <c r="F571" s="115">
        <f>D571*E571</f>
        <v>212.416</v>
      </c>
    </row>
    <row r="572" spans="1:6" s="32" customFormat="1" ht="12">
      <c r="A572" s="77" t="s">
        <v>942</v>
      </c>
      <c r="B572" s="54" t="s">
        <v>70</v>
      </c>
      <c r="C572" s="78" t="s">
        <v>21</v>
      </c>
      <c r="D572" s="85">
        <v>268.31</v>
      </c>
      <c r="E572" s="80">
        <v>24.52</v>
      </c>
      <c r="F572" s="115">
        <f>D572*E572</f>
        <v>6578.9612</v>
      </c>
    </row>
    <row r="573" spans="1:6" s="37" customFormat="1" ht="12">
      <c r="A573" s="74" t="s">
        <v>943</v>
      </c>
      <c r="B573" s="75" t="s">
        <v>944</v>
      </c>
      <c r="C573" s="76"/>
      <c r="D573" s="87"/>
      <c r="E573" s="57" t="s">
        <v>319</v>
      </c>
      <c r="F573" s="124">
        <f>F574</f>
        <v>7823</v>
      </c>
    </row>
    <row r="574" spans="1:6" s="32" customFormat="1" ht="12">
      <c r="A574" s="77" t="s">
        <v>945</v>
      </c>
      <c r="B574" s="54" t="s">
        <v>946</v>
      </c>
      <c r="C574" s="78" t="s">
        <v>21</v>
      </c>
      <c r="D574" s="85">
        <v>100</v>
      </c>
      <c r="E574" s="80">
        <v>78.23</v>
      </c>
      <c r="F574" s="115">
        <f>D574*E574</f>
        <v>7823</v>
      </c>
    </row>
    <row r="575" spans="1:6" s="37" customFormat="1" ht="12">
      <c r="A575" s="74" t="s">
        <v>947</v>
      </c>
      <c r="B575" s="75" t="s">
        <v>632</v>
      </c>
      <c r="C575" s="76"/>
      <c r="D575" s="87"/>
      <c r="E575" s="57" t="s">
        <v>319</v>
      </c>
      <c r="F575" s="124">
        <f>F576</f>
        <v>3506</v>
      </c>
    </row>
    <row r="576" spans="1:6" s="32" customFormat="1" ht="12">
      <c r="A576" s="77" t="s">
        <v>948</v>
      </c>
      <c r="B576" s="54" t="s">
        <v>949</v>
      </c>
      <c r="C576" s="78" t="s">
        <v>21</v>
      </c>
      <c r="D576" s="85">
        <v>100</v>
      </c>
      <c r="E576" s="80">
        <v>35.06</v>
      </c>
      <c r="F576" s="115">
        <f>D576*E576</f>
        <v>3506</v>
      </c>
    </row>
    <row r="577" spans="1:6" s="37" customFormat="1" ht="12">
      <c r="A577" s="74" t="s">
        <v>950</v>
      </c>
      <c r="B577" s="75" t="s">
        <v>951</v>
      </c>
      <c r="C577" s="76"/>
      <c r="D577" s="87"/>
      <c r="E577" s="57" t="s">
        <v>319</v>
      </c>
      <c r="F577" s="124">
        <f>F578</f>
        <v>204</v>
      </c>
    </row>
    <row r="578" spans="1:6" s="32" customFormat="1" ht="24">
      <c r="A578" s="77" t="s">
        <v>952</v>
      </c>
      <c r="B578" s="54" t="s">
        <v>953</v>
      </c>
      <c r="C578" s="78" t="s">
        <v>28</v>
      </c>
      <c r="D578" s="85">
        <v>20</v>
      </c>
      <c r="E578" s="80">
        <v>10.2</v>
      </c>
      <c r="F578" s="115">
        <f>D578*E578</f>
        <v>204</v>
      </c>
    </row>
    <row r="579" spans="1:6" s="37" customFormat="1" ht="12">
      <c r="A579" s="74" t="s">
        <v>954</v>
      </c>
      <c r="B579" s="75" t="s">
        <v>774</v>
      </c>
      <c r="C579" s="76"/>
      <c r="D579" s="87"/>
      <c r="E579" s="57" t="s">
        <v>15</v>
      </c>
      <c r="F579" s="124">
        <f>SUM(F580:F584)</f>
        <v>5723.9324</v>
      </c>
    </row>
    <row r="580" spans="1:6" s="32" customFormat="1" ht="12">
      <c r="A580" s="77" t="s">
        <v>955</v>
      </c>
      <c r="B580" s="54" t="s">
        <v>472</v>
      </c>
      <c r="C580" s="78" t="s">
        <v>21</v>
      </c>
      <c r="D580" s="85">
        <v>52.76</v>
      </c>
      <c r="E580" s="80">
        <v>27.98</v>
      </c>
      <c r="F580" s="115">
        <f>D580*E580</f>
        <v>1476.2248</v>
      </c>
    </row>
    <row r="581" spans="1:6" s="32" customFormat="1" ht="24">
      <c r="A581" s="77" t="s">
        <v>956</v>
      </c>
      <c r="B581" s="54" t="s">
        <v>957</v>
      </c>
      <c r="C581" s="78" t="s">
        <v>21</v>
      </c>
      <c r="D581" s="85">
        <v>52.76</v>
      </c>
      <c r="E581" s="80">
        <v>4.03</v>
      </c>
      <c r="F581" s="115">
        <f>D581*E581</f>
        <v>212.6228</v>
      </c>
    </row>
    <row r="582" spans="1:6" s="32" customFormat="1" ht="24">
      <c r="A582" s="77" t="s">
        <v>958</v>
      </c>
      <c r="B582" s="54" t="s">
        <v>959</v>
      </c>
      <c r="C582" s="78" t="s">
        <v>21</v>
      </c>
      <c r="D582" s="85">
        <v>52.76</v>
      </c>
      <c r="E582" s="80">
        <v>48.74</v>
      </c>
      <c r="F582" s="115">
        <f>D582*E582</f>
        <v>2571.5224</v>
      </c>
    </row>
    <row r="583" spans="1:6" s="32" customFormat="1" ht="12">
      <c r="A583" s="77" t="s">
        <v>960</v>
      </c>
      <c r="B583" s="54" t="s">
        <v>961</v>
      </c>
      <c r="C583" s="78" t="s">
        <v>21</v>
      </c>
      <c r="D583" s="85">
        <v>52.76</v>
      </c>
      <c r="E583" s="80">
        <v>2.61</v>
      </c>
      <c r="F583" s="115">
        <f>D583*E583</f>
        <v>137.7036</v>
      </c>
    </row>
    <row r="584" spans="1:6" s="32" customFormat="1" ht="24">
      <c r="A584" s="77" t="s">
        <v>962</v>
      </c>
      <c r="B584" s="54" t="s">
        <v>498</v>
      </c>
      <c r="C584" s="78" t="s">
        <v>21</v>
      </c>
      <c r="D584" s="85">
        <v>52.76</v>
      </c>
      <c r="E584" s="80">
        <v>25.13</v>
      </c>
      <c r="F584" s="115">
        <f>D584*E584</f>
        <v>1325.8588</v>
      </c>
    </row>
    <row r="585" spans="1:6" s="37" customFormat="1" ht="12">
      <c r="A585" s="74" t="s">
        <v>963</v>
      </c>
      <c r="B585" s="75" t="s">
        <v>964</v>
      </c>
      <c r="C585" s="76"/>
      <c r="D585" s="87"/>
      <c r="E585" s="57" t="s">
        <v>319</v>
      </c>
      <c r="F585" s="124">
        <f>SUM(F586:F592)</f>
        <v>10654.9494</v>
      </c>
    </row>
    <row r="586" spans="1:6" s="32" customFormat="1" ht="24">
      <c r="A586" s="77" t="s">
        <v>965</v>
      </c>
      <c r="B586" s="54" t="s">
        <v>959</v>
      </c>
      <c r="C586" s="78" t="s">
        <v>21</v>
      </c>
      <c r="D586" s="85">
        <v>90.74</v>
      </c>
      <c r="E586" s="80">
        <v>48.74</v>
      </c>
      <c r="F586" s="115">
        <f aca="true" t="shared" si="21" ref="F586:F592">D586*E586</f>
        <v>4422.6676</v>
      </c>
    </row>
    <row r="587" spans="1:6" s="32" customFormat="1" ht="24">
      <c r="A587" s="77" t="s">
        <v>966</v>
      </c>
      <c r="B587" s="54" t="s">
        <v>967</v>
      </c>
      <c r="C587" s="78" t="s">
        <v>21</v>
      </c>
      <c r="D587" s="85">
        <v>90.74</v>
      </c>
      <c r="E587" s="80">
        <v>4.03</v>
      </c>
      <c r="F587" s="115">
        <f t="shared" si="21"/>
        <v>365.6822</v>
      </c>
    </row>
    <row r="588" spans="1:6" s="32" customFormat="1" ht="12">
      <c r="A588" s="77" t="s">
        <v>968</v>
      </c>
      <c r="B588" s="54" t="s">
        <v>579</v>
      </c>
      <c r="C588" s="78" t="s">
        <v>21</v>
      </c>
      <c r="D588" s="85">
        <v>224.5</v>
      </c>
      <c r="E588" s="80">
        <v>2.82</v>
      </c>
      <c r="F588" s="115">
        <f t="shared" si="21"/>
        <v>633.0899999999999</v>
      </c>
    </row>
    <row r="589" spans="1:6" s="32" customFormat="1" ht="12">
      <c r="A589" s="77" t="s">
        <v>969</v>
      </c>
      <c r="B589" s="54" t="s">
        <v>970</v>
      </c>
      <c r="C589" s="78" t="s">
        <v>21</v>
      </c>
      <c r="D589" s="85">
        <v>90.74</v>
      </c>
      <c r="E589" s="80">
        <v>12.76</v>
      </c>
      <c r="F589" s="115">
        <f t="shared" si="21"/>
        <v>1157.8424</v>
      </c>
    </row>
    <row r="590" spans="1:6" s="32" customFormat="1" ht="12">
      <c r="A590" s="77" t="s">
        <v>971</v>
      </c>
      <c r="B590" s="54" t="s">
        <v>914</v>
      </c>
      <c r="C590" s="78" t="s">
        <v>21</v>
      </c>
      <c r="D590" s="85">
        <v>133.76</v>
      </c>
      <c r="E590" s="80">
        <v>10.04</v>
      </c>
      <c r="F590" s="115">
        <f t="shared" si="21"/>
        <v>1342.9503999999997</v>
      </c>
    </row>
    <row r="591" spans="1:6" s="32" customFormat="1" ht="24">
      <c r="A591" s="77" t="s">
        <v>972</v>
      </c>
      <c r="B591" s="54" t="s">
        <v>778</v>
      </c>
      <c r="C591" s="78" t="s">
        <v>21</v>
      </c>
      <c r="D591" s="85">
        <v>133.76</v>
      </c>
      <c r="E591" s="80">
        <v>7.67</v>
      </c>
      <c r="F591" s="115">
        <f t="shared" si="21"/>
        <v>1025.9392</v>
      </c>
    </row>
    <row r="592" spans="1:6" s="32" customFormat="1" ht="24">
      <c r="A592" s="77" t="s">
        <v>973</v>
      </c>
      <c r="B592" s="54" t="s">
        <v>780</v>
      </c>
      <c r="C592" s="78" t="s">
        <v>21</v>
      </c>
      <c r="D592" s="85">
        <v>133.76</v>
      </c>
      <c r="E592" s="80">
        <v>12.76</v>
      </c>
      <c r="F592" s="115">
        <f t="shared" si="21"/>
        <v>1706.7776</v>
      </c>
    </row>
    <row r="593" spans="1:6" s="37" customFormat="1" ht="12">
      <c r="A593" s="74" t="s">
        <v>974</v>
      </c>
      <c r="B593" s="75" t="s">
        <v>975</v>
      </c>
      <c r="C593" s="76"/>
      <c r="D593" s="87"/>
      <c r="E593" s="57" t="s">
        <v>319</v>
      </c>
      <c r="F593" s="124">
        <f>SUM(F594:F598)</f>
        <v>2114.192</v>
      </c>
    </row>
    <row r="594" spans="1:6" s="32" customFormat="1" ht="12">
      <c r="A594" s="77" t="s">
        <v>976</v>
      </c>
      <c r="B594" s="54" t="s">
        <v>977</v>
      </c>
      <c r="C594" s="78" t="s">
        <v>21</v>
      </c>
      <c r="D594" s="85">
        <v>42.76</v>
      </c>
      <c r="E594" s="80">
        <v>26.53</v>
      </c>
      <c r="F594" s="115">
        <f>D594*E594</f>
        <v>1134.4228</v>
      </c>
    </row>
    <row r="595" spans="1:6" s="32" customFormat="1" ht="12">
      <c r="A595" s="77" t="s">
        <v>978</v>
      </c>
      <c r="B595" s="54" t="s">
        <v>979</v>
      </c>
      <c r="C595" s="78" t="s">
        <v>21</v>
      </c>
      <c r="D595" s="85">
        <v>10</v>
      </c>
      <c r="E595" s="80">
        <v>5.18</v>
      </c>
      <c r="F595" s="115">
        <f>D595*E595</f>
        <v>51.8</v>
      </c>
    </row>
    <row r="596" spans="1:6" s="32" customFormat="1" ht="12">
      <c r="A596" s="77" t="s">
        <v>980</v>
      </c>
      <c r="B596" s="54" t="s">
        <v>645</v>
      </c>
      <c r="C596" s="78" t="s">
        <v>21</v>
      </c>
      <c r="D596" s="85">
        <v>52.76</v>
      </c>
      <c r="E596" s="80">
        <v>9.16</v>
      </c>
      <c r="F596" s="115">
        <f>D596*E596</f>
        <v>483.28159999999997</v>
      </c>
    </row>
    <row r="597" spans="1:6" s="32" customFormat="1" ht="12">
      <c r="A597" s="77" t="s">
        <v>981</v>
      </c>
      <c r="B597" s="54" t="s">
        <v>982</v>
      </c>
      <c r="C597" s="78" t="s">
        <v>21</v>
      </c>
      <c r="D597" s="85">
        <v>52.76</v>
      </c>
      <c r="E597" s="80">
        <v>6.01</v>
      </c>
      <c r="F597" s="115">
        <f>D597*E597</f>
        <v>317.08759999999995</v>
      </c>
    </row>
    <row r="598" spans="1:6" s="32" customFormat="1" ht="24">
      <c r="A598" s="77" t="s">
        <v>983</v>
      </c>
      <c r="B598" s="54" t="s">
        <v>780</v>
      </c>
      <c r="C598" s="78" t="s">
        <v>21</v>
      </c>
      <c r="D598" s="85">
        <v>10</v>
      </c>
      <c r="E598" s="80">
        <v>12.76</v>
      </c>
      <c r="F598" s="115">
        <f>D598*E598</f>
        <v>127.6</v>
      </c>
    </row>
    <row r="599" spans="1:6" s="37" customFormat="1" ht="12">
      <c r="A599" s="74" t="s">
        <v>984</v>
      </c>
      <c r="B599" s="75" t="s">
        <v>985</v>
      </c>
      <c r="C599" s="76"/>
      <c r="D599" s="87"/>
      <c r="E599" s="57" t="s">
        <v>319</v>
      </c>
      <c r="F599" s="124">
        <f>F600</f>
        <v>172.608</v>
      </c>
    </row>
    <row r="600" spans="1:6" s="32" customFormat="1" ht="12">
      <c r="A600" s="77" t="s">
        <v>986</v>
      </c>
      <c r="B600" s="54" t="s">
        <v>987</v>
      </c>
      <c r="C600" s="78" t="s">
        <v>28</v>
      </c>
      <c r="D600" s="85">
        <v>3.2</v>
      </c>
      <c r="E600" s="80">
        <v>53.94</v>
      </c>
      <c r="F600" s="115">
        <f>D600*E600</f>
        <v>172.608</v>
      </c>
    </row>
    <row r="601" spans="1:6" s="37" customFormat="1" ht="12">
      <c r="A601" s="74" t="s">
        <v>988</v>
      </c>
      <c r="B601" s="75" t="s">
        <v>782</v>
      </c>
      <c r="C601" s="76"/>
      <c r="D601" s="87"/>
      <c r="E601" s="57" t="s">
        <v>319</v>
      </c>
      <c r="F601" s="124">
        <f>SUM(F602:F609)</f>
        <v>11821.773599999999</v>
      </c>
    </row>
    <row r="602" spans="1:6" s="32" customFormat="1" ht="24">
      <c r="A602" s="77" t="s">
        <v>989</v>
      </c>
      <c r="B602" s="54" t="s">
        <v>990</v>
      </c>
      <c r="C602" s="78" t="s">
        <v>21</v>
      </c>
      <c r="D602" s="85">
        <v>80</v>
      </c>
      <c r="E602" s="80">
        <v>49.89</v>
      </c>
      <c r="F602" s="115">
        <f aca="true" t="shared" si="22" ref="F602:F609">D602*E602</f>
        <v>3991.2</v>
      </c>
    </row>
    <row r="603" spans="1:6" s="32" customFormat="1" ht="12">
      <c r="A603" s="77" t="s">
        <v>991</v>
      </c>
      <c r="B603" s="54" t="s">
        <v>992</v>
      </c>
      <c r="C603" s="78" t="s">
        <v>28</v>
      </c>
      <c r="D603" s="85">
        <v>24.8</v>
      </c>
      <c r="E603" s="80">
        <v>10.94</v>
      </c>
      <c r="F603" s="115">
        <f t="shared" si="22"/>
        <v>271.312</v>
      </c>
    </row>
    <row r="604" spans="1:6" s="32" customFormat="1" ht="12">
      <c r="A604" s="77" t="s">
        <v>993</v>
      </c>
      <c r="B604" s="54" t="s">
        <v>994</v>
      </c>
      <c r="C604" s="78" t="s">
        <v>28</v>
      </c>
      <c r="D604" s="85">
        <v>84.8</v>
      </c>
      <c r="E604" s="80">
        <v>13.13</v>
      </c>
      <c r="F604" s="115">
        <f t="shared" si="22"/>
        <v>1113.424</v>
      </c>
    </row>
    <row r="605" spans="1:6" s="32" customFormat="1" ht="12">
      <c r="A605" s="77" t="s">
        <v>995</v>
      </c>
      <c r="B605" s="54" t="s">
        <v>579</v>
      </c>
      <c r="C605" s="78" t="s">
        <v>21</v>
      </c>
      <c r="D605" s="85">
        <v>231.76</v>
      </c>
      <c r="E605" s="80">
        <v>2.82</v>
      </c>
      <c r="F605" s="115">
        <f t="shared" si="22"/>
        <v>653.5631999999999</v>
      </c>
    </row>
    <row r="606" spans="1:6" s="32" customFormat="1" ht="12">
      <c r="A606" s="77" t="s">
        <v>996</v>
      </c>
      <c r="B606" s="54" t="s">
        <v>970</v>
      </c>
      <c r="C606" s="78" t="s">
        <v>21</v>
      </c>
      <c r="D606" s="85">
        <v>71.68</v>
      </c>
      <c r="E606" s="80">
        <v>12.76</v>
      </c>
      <c r="F606" s="115">
        <f t="shared" si="22"/>
        <v>914.6368000000001</v>
      </c>
    </row>
    <row r="607" spans="1:6" s="32" customFormat="1" ht="12">
      <c r="A607" s="77" t="s">
        <v>997</v>
      </c>
      <c r="B607" s="54" t="s">
        <v>914</v>
      </c>
      <c r="C607" s="78" t="s">
        <v>21</v>
      </c>
      <c r="D607" s="85">
        <v>160.08</v>
      </c>
      <c r="E607" s="80">
        <v>10.04</v>
      </c>
      <c r="F607" s="115">
        <f t="shared" si="22"/>
        <v>1607.2032</v>
      </c>
    </row>
    <row r="608" spans="1:6" s="32" customFormat="1" ht="24">
      <c r="A608" s="77" t="s">
        <v>998</v>
      </c>
      <c r="B608" s="54" t="s">
        <v>778</v>
      </c>
      <c r="C608" s="78" t="s">
        <v>21</v>
      </c>
      <c r="D608" s="85">
        <v>160.08</v>
      </c>
      <c r="E608" s="80">
        <v>7.67</v>
      </c>
      <c r="F608" s="115">
        <f t="shared" si="22"/>
        <v>1227.8136000000002</v>
      </c>
    </row>
    <row r="609" spans="1:6" s="32" customFormat="1" ht="24">
      <c r="A609" s="77" t="s">
        <v>999</v>
      </c>
      <c r="B609" s="54" t="s">
        <v>780</v>
      </c>
      <c r="C609" s="78" t="s">
        <v>21</v>
      </c>
      <c r="D609" s="85">
        <v>160.08</v>
      </c>
      <c r="E609" s="80">
        <v>12.76</v>
      </c>
      <c r="F609" s="115">
        <f t="shared" si="22"/>
        <v>2042.6208000000001</v>
      </c>
    </row>
    <row r="610" spans="1:6" s="37" customFormat="1" ht="12">
      <c r="A610" s="74" t="s">
        <v>1000</v>
      </c>
      <c r="B610" s="75" t="s">
        <v>515</v>
      </c>
      <c r="C610" s="76"/>
      <c r="D610" s="87"/>
      <c r="E610" s="57" t="s">
        <v>319</v>
      </c>
      <c r="F610" s="124">
        <f>F611+F612+F613</f>
        <v>9456.973600000001</v>
      </c>
    </row>
    <row r="611" spans="1:6" s="32" customFormat="1" ht="12">
      <c r="A611" s="77" t="s">
        <v>1001</v>
      </c>
      <c r="B611" s="54" t="s">
        <v>1002</v>
      </c>
      <c r="C611" s="78" t="s">
        <v>49</v>
      </c>
      <c r="D611" s="85">
        <v>4</v>
      </c>
      <c r="E611" s="80">
        <v>312.74</v>
      </c>
      <c r="F611" s="115">
        <f>D611*E611</f>
        <v>1250.96</v>
      </c>
    </row>
    <row r="612" spans="1:6" s="32" customFormat="1" ht="12">
      <c r="A612" s="77" t="s">
        <v>1003</v>
      </c>
      <c r="B612" s="54" t="s">
        <v>1004</v>
      </c>
      <c r="C612" s="78" t="s">
        <v>49</v>
      </c>
      <c r="D612" s="85">
        <v>4</v>
      </c>
      <c r="E612" s="80">
        <v>332.12</v>
      </c>
      <c r="F612" s="115">
        <f>D612*E612</f>
        <v>1328.48</v>
      </c>
    </row>
    <row r="613" spans="1:6" s="32" customFormat="1" ht="12">
      <c r="A613" s="77" t="s">
        <v>1005</v>
      </c>
      <c r="B613" s="54" t="s">
        <v>1006</v>
      </c>
      <c r="C613" s="78" t="s">
        <v>21</v>
      </c>
      <c r="D613" s="85">
        <v>38.64</v>
      </c>
      <c r="E613" s="80">
        <v>177.99</v>
      </c>
      <c r="F613" s="115">
        <f>D613*E613</f>
        <v>6877.533600000001</v>
      </c>
    </row>
    <row r="614" spans="1:6" s="37" customFormat="1" ht="12">
      <c r="A614" s="74" t="s">
        <v>1007</v>
      </c>
      <c r="B614" s="75" t="s">
        <v>1008</v>
      </c>
      <c r="C614" s="76"/>
      <c r="D614" s="87"/>
      <c r="E614" s="57" t="s">
        <v>319</v>
      </c>
      <c r="F614" s="124">
        <f>F615</f>
        <v>757.35</v>
      </c>
    </row>
    <row r="615" spans="1:6" s="32" customFormat="1" ht="24">
      <c r="A615" s="77" t="s">
        <v>1009</v>
      </c>
      <c r="B615" s="54" t="s">
        <v>1010</v>
      </c>
      <c r="C615" s="78" t="s">
        <v>21</v>
      </c>
      <c r="D615" s="85">
        <v>3.4</v>
      </c>
      <c r="E615" s="80">
        <v>222.75</v>
      </c>
      <c r="F615" s="115">
        <f>D615*E615</f>
        <v>757.35</v>
      </c>
    </row>
    <row r="616" spans="1:6" s="37" customFormat="1" ht="12">
      <c r="A616" s="74" t="s">
        <v>1011</v>
      </c>
      <c r="B616" s="75" t="s">
        <v>1012</v>
      </c>
      <c r="C616" s="76"/>
      <c r="D616" s="87"/>
      <c r="E616" s="57" t="s">
        <v>319</v>
      </c>
      <c r="F616" s="119">
        <f>F617</f>
        <v>4827.2744</v>
      </c>
    </row>
    <row r="617" spans="1:6" s="30" customFormat="1" ht="24">
      <c r="A617" s="81" t="s">
        <v>1013</v>
      </c>
      <c r="B617" s="65" t="s">
        <v>1014</v>
      </c>
      <c r="C617" s="82" t="s">
        <v>21</v>
      </c>
      <c r="D617" s="86">
        <v>21.32</v>
      </c>
      <c r="E617" s="61">
        <v>226.42</v>
      </c>
      <c r="F617" s="115">
        <f>D617*E617</f>
        <v>4827.2744</v>
      </c>
    </row>
    <row r="618" spans="1:6" s="37" customFormat="1" ht="12">
      <c r="A618" s="74" t="s">
        <v>1015</v>
      </c>
      <c r="B618" s="75" t="s">
        <v>86</v>
      </c>
      <c r="C618" s="76"/>
      <c r="D618" s="87"/>
      <c r="E618" s="57" t="s">
        <v>319</v>
      </c>
      <c r="F618" s="124">
        <f>SUM(F619:F623)</f>
        <v>2673.6892</v>
      </c>
    </row>
    <row r="619" spans="1:6" s="32" customFormat="1" ht="12">
      <c r="A619" s="77" t="s">
        <v>1016</v>
      </c>
      <c r="B619" s="54" t="s">
        <v>1017</v>
      </c>
      <c r="C619" s="78" t="s">
        <v>28</v>
      </c>
      <c r="D619" s="85">
        <v>52.05</v>
      </c>
      <c r="E619" s="80">
        <v>7.76</v>
      </c>
      <c r="F619" s="115">
        <f>D619*E619</f>
        <v>403.90799999999996</v>
      </c>
    </row>
    <row r="620" spans="1:6" s="30" customFormat="1" ht="12">
      <c r="A620" s="77" t="s">
        <v>1018</v>
      </c>
      <c r="B620" s="65" t="s">
        <v>1019</v>
      </c>
      <c r="C620" s="82" t="s">
        <v>28</v>
      </c>
      <c r="D620" s="86">
        <v>28.8</v>
      </c>
      <c r="E620" s="61">
        <v>4.56</v>
      </c>
      <c r="F620" s="115">
        <f>D620*E620</f>
        <v>131.328</v>
      </c>
    </row>
    <row r="621" spans="1:6" s="30" customFormat="1" ht="24">
      <c r="A621" s="77" t="s">
        <v>1020</v>
      </c>
      <c r="B621" s="65" t="s">
        <v>1021</v>
      </c>
      <c r="C621" s="82" t="s">
        <v>28</v>
      </c>
      <c r="D621" s="86">
        <v>28.8</v>
      </c>
      <c r="E621" s="61">
        <v>2.77</v>
      </c>
      <c r="F621" s="115">
        <f>D621*E621</f>
        <v>79.776</v>
      </c>
    </row>
    <row r="622" spans="1:6" s="97" customFormat="1" ht="12">
      <c r="A622" s="77" t="s">
        <v>1022</v>
      </c>
      <c r="B622" s="65" t="s">
        <v>1023</v>
      </c>
      <c r="C622" s="82" t="s">
        <v>28</v>
      </c>
      <c r="D622" s="86">
        <v>153.32</v>
      </c>
      <c r="E622" s="61">
        <v>11.09</v>
      </c>
      <c r="F622" s="115">
        <f>D622*E622</f>
        <v>1700.3188</v>
      </c>
    </row>
    <row r="623" spans="1:6" s="97" customFormat="1" ht="12">
      <c r="A623" s="77" t="s">
        <v>1024</v>
      </c>
      <c r="B623" s="65" t="s">
        <v>1025</v>
      </c>
      <c r="C623" s="82" t="s">
        <v>28</v>
      </c>
      <c r="D623" s="86">
        <v>22.08</v>
      </c>
      <c r="E623" s="61">
        <v>16.23</v>
      </c>
      <c r="F623" s="115">
        <f>D623*E623</f>
        <v>358.35839999999996</v>
      </c>
    </row>
    <row r="624" spans="1:6" s="37" customFormat="1" ht="12">
      <c r="A624" s="74" t="s">
        <v>1026</v>
      </c>
      <c r="B624" s="75" t="s">
        <v>1027</v>
      </c>
      <c r="C624" s="76"/>
      <c r="D624" s="87"/>
      <c r="E624" s="57" t="s">
        <v>319</v>
      </c>
      <c r="F624" s="122">
        <f>SUM(F625:F630)</f>
        <v>869.6400000000001</v>
      </c>
    </row>
    <row r="625" spans="1:6" s="32" customFormat="1" ht="12">
      <c r="A625" s="77" t="s">
        <v>1028</v>
      </c>
      <c r="B625" s="54" t="s">
        <v>1029</v>
      </c>
      <c r="C625" s="78" t="s">
        <v>49</v>
      </c>
      <c r="D625" s="85">
        <v>4</v>
      </c>
      <c r="E625" s="80">
        <v>67.14</v>
      </c>
      <c r="F625" s="115">
        <f aca="true" t="shared" si="23" ref="F625:F630">D625*E625</f>
        <v>268.56</v>
      </c>
    </row>
    <row r="626" spans="1:6" s="32" customFormat="1" ht="12">
      <c r="A626" s="77" t="s">
        <v>1030</v>
      </c>
      <c r="B626" s="54" t="s">
        <v>1031</v>
      </c>
      <c r="C626" s="78" t="s">
        <v>49</v>
      </c>
      <c r="D626" s="85">
        <v>4</v>
      </c>
      <c r="E626" s="80">
        <v>41.6</v>
      </c>
      <c r="F626" s="115">
        <f t="shared" si="23"/>
        <v>166.4</v>
      </c>
    </row>
    <row r="627" spans="1:6" s="30" customFormat="1" ht="12">
      <c r="A627" s="77" t="s">
        <v>1032</v>
      </c>
      <c r="B627" s="65" t="s">
        <v>1033</v>
      </c>
      <c r="C627" s="82" t="s">
        <v>49</v>
      </c>
      <c r="D627" s="86">
        <v>4</v>
      </c>
      <c r="E627" s="61">
        <v>27.91</v>
      </c>
      <c r="F627" s="115">
        <f t="shared" si="23"/>
        <v>111.64</v>
      </c>
    </row>
    <row r="628" spans="1:6" s="30" customFormat="1" ht="12">
      <c r="A628" s="77" t="s">
        <v>1034</v>
      </c>
      <c r="B628" s="65" t="s">
        <v>1035</v>
      </c>
      <c r="C628" s="82" t="s">
        <v>49</v>
      </c>
      <c r="D628" s="86">
        <v>4</v>
      </c>
      <c r="E628" s="61">
        <v>22.15</v>
      </c>
      <c r="F628" s="115">
        <f t="shared" si="23"/>
        <v>88.6</v>
      </c>
    </row>
    <row r="629" spans="1:6" s="32" customFormat="1" ht="12">
      <c r="A629" s="77" t="s">
        <v>1036</v>
      </c>
      <c r="B629" s="54" t="s">
        <v>1037</v>
      </c>
      <c r="C629" s="78" t="s">
        <v>49</v>
      </c>
      <c r="D629" s="85">
        <v>4</v>
      </c>
      <c r="E629" s="80">
        <v>20.31</v>
      </c>
      <c r="F629" s="115">
        <f t="shared" si="23"/>
        <v>81.24</v>
      </c>
    </row>
    <row r="630" spans="1:6" s="32" customFormat="1" ht="12">
      <c r="A630" s="77" t="s">
        <v>1038</v>
      </c>
      <c r="B630" s="54" t="s">
        <v>1039</v>
      </c>
      <c r="C630" s="78" t="s">
        <v>49</v>
      </c>
      <c r="D630" s="85">
        <v>4</v>
      </c>
      <c r="E630" s="80">
        <v>38.3</v>
      </c>
      <c r="F630" s="115">
        <f t="shared" si="23"/>
        <v>153.2</v>
      </c>
    </row>
    <row r="631" spans="1:6" s="37" customFormat="1" ht="12">
      <c r="A631" s="74" t="s">
        <v>1040</v>
      </c>
      <c r="B631" s="75" t="s">
        <v>113</v>
      </c>
      <c r="C631" s="76"/>
      <c r="D631" s="87"/>
      <c r="E631" s="57" t="s">
        <v>319</v>
      </c>
      <c r="F631" s="124">
        <f>SUM(F632:F634)</f>
        <v>3508.1854</v>
      </c>
    </row>
    <row r="632" spans="1:6" s="32" customFormat="1" ht="12">
      <c r="A632" s="77" t="s">
        <v>1041</v>
      </c>
      <c r="B632" s="54" t="s">
        <v>1042</v>
      </c>
      <c r="C632" s="78" t="s">
        <v>28</v>
      </c>
      <c r="D632" s="85">
        <v>67.31</v>
      </c>
      <c r="E632" s="80">
        <v>7.76</v>
      </c>
      <c r="F632" s="115">
        <f>D632*E632</f>
        <v>522.3256</v>
      </c>
    </row>
    <row r="633" spans="1:6" s="32" customFormat="1" ht="24">
      <c r="A633" s="77" t="s">
        <v>1043</v>
      </c>
      <c r="B633" s="54" t="s">
        <v>1044</v>
      </c>
      <c r="C633" s="78" t="s">
        <v>28</v>
      </c>
      <c r="D633" s="85">
        <v>22.4</v>
      </c>
      <c r="E633" s="80">
        <v>22.06</v>
      </c>
      <c r="F633" s="115">
        <f>D633*E633</f>
        <v>494.14399999999995</v>
      </c>
    </row>
    <row r="634" spans="1:6" s="32" customFormat="1" ht="24">
      <c r="A634" s="77" t="s">
        <v>1045</v>
      </c>
      <c r="B634" s="54" t="s">
        <v>1046</v>
      </c>
      <c r="C634" s="78" t="s">
        <v>28</v>
      </c>
      <c r="D634" s="85">
        <v>109.19</v>
      </c>
      <c r="E634" s="80">
        <v>22.82</v>
      </c>
      <c r="F634" s="115">
        <f>D634*E634</f>
        <v>2491.7158</v>
      </c>
    </row>
    <row r="635" spans="1:6" s="37" customFormat="1" ht="12">
      <c r="A635" s="74" t="s">
        <v>1047</v>
      </c>
      <c r="B635" s="75" t="s">
        <v>707</v>
      </c>
      <c r="C635" s="76"/>
      <c r="D635" s="87"/>
      <c r="E635" s="57" t="s">
        <v>319</v>
      </c>
      <c r="F635" s="124">
        <f>SUM(F636:F638)</f>
        <v>2947.4</v>
      </c>
    </row>
    <row r="636" spans="1:6" s="30" customFormat="1" ht="12">
      <c r="A636" s="81" t="s">
        <v>1048</v>
      </c>
      <c r="B636" s="65" t="s">
        <v>1049</v>
      </c>
      <c r="C636" s="82" t="s">
        <v>49</v>
      </c>
      <c r="D636" s="86">
        <v>4</v>
      </c>
      <c r="E636" s="61">
        <v>134.43</v>
      </c>
      <c r="F636" s="115">
        <f>D636*E636</f>
        <v>537.72</v>
      </c>
    </row>
    <row r="637" spans="1:6" s="30" customFormat="1" ht="12">
      <c r="A637" s="81" t="s">
        <v>1050</v>
      </c>
      <c r="B637" s="65" t="s">
        <v>1051</v>
      </c>
      <c r="C637" s="82" t="s">
        <v>49</v>
      </c>
      <c r="D637" s="86">
        <v>4</v>
      </c>
      <c r="E637" s="61">
        <v>11.9</v>
      </c>
      <c r="F637" s="115">
        <f>D637*E637</f>
        <v>47.6</v>
      </c>
    </row>
    <row r="638" spans="1:6" s="32" customFormat="1" ht="24">
      <c r="A638" s="81" t="s">
        <v>1052</v>
      </c>
      <c r="B638" s="54" t="s">
        <v>1053</v>
      </c>
      <c r="C638" s="78" t="s">
        <v>49</v>
      </c>
      <c r="D638" s="85">
        <v>8</v>
      </c>
      <c r="E638" s="80">
        <v>295.26</v>
      </c>
      <c r="F638" s="115">
        <f>D638*E638</f>
        <v>2362.08</v>
      </c>
    </row>
    <row r="639" spans="1:6" s="37" customFormat="1" ht="12">
      <c r="A639" s="74" t="s">
        <v>1054</v>
      </c>
      <c r="B639" s="75" t="s">
        <v>791</v>
      </c>
      <c r="C639" s="76"/>
      <c r="D639" s="87"/>
      <c r="E639" s="57" t="s">
        <v>319</v>
      </c>
      <c r="F639" s="124">
        <f>SUM(F640:F649)</f>
        <v>5243.759999999999</v>
      </c>
    </row>
    <row r="640" spans="1:6" s="32" customFormat="1" ht="12">
      <c r="A640" s="77" t="s">
        <v>1055</v>
      </c>
      <c r="B640" s="54" t="s">
        <v>1056</v>
      </c>
      <c r="C640" s="78" t="s">
        <v>28</v>
      </c>
      <c r="D640" s="85">
        <v>128</v>
      </c>
      <c r="E640" s="80">
        <v>7.5</v>
      </c>
      <c r="F640" s="115">
        <f aca="true" t="shared" si="24" ref="F640:F649">D640*E640</f>
        <v>960</v>
      </c>
    </row>
    <row r="641" spans="1:6" s="97" customFormat="1" ht="12">
      <c r="A641" s="77" t="s">
        <v>1057</v>
      </c>
      <c r="B641" s="65" t="s">
        <v>1019</v>
      </c>
      <c r="C641" s="82" t="s">
        <v>28</v>
      </c>
      <c r="D641" s="86">
        <v>128</v>
      </c>
      <c r="E641" s="61">
        <v>4.56</v>
      </c>
      <c r="F641" s="115">
        <f t="shared" si="24"/>
        <v>583.68</v>
      </c>
    </row>
    <row r="642" spans="1:6" s="97" customFormat="1" ht="24">
      <c r="A642" s="77" t="s">
        <v>1058</v>
      </c>
      <c r="B642" s="65" t="s">
        <v>1021</v>
      </c>
      <c r="C642" s="82" t="s">
        <v>28</v>
      </c>
      <c r="D642" s="86">
        <v>128</v>
      </c>
      <c r="E642" s="61">
        <v>2.77</v>
      </c>
      <c r="F642" s="115">
        <f t="shared" si="24"/>
        <v>354.56</v>
      </c>
    </row>
    <row r="643" spans="1:6" s="30" customFormat="1" ht="12">
      <c r="A643" s="77" t="s">
        <v>1059</v>
      </c>
      <c r="B643" s="65" t="s">
        <v>1060</v>
      </c>
      <c r="C643" s="82" t="s">
        <v>28</v>
      </c>
      <c r="D643" s="86">
        <v>492</v>
      </c>
      <c r="E643" s="61">
        <v>2.43</v>
      </c>
      <c r="F643" s="115">
        <f t="shared" si="24"/>
        <v>1195.5600000000002</v>
      </c>
    </row>
    <row r="644" spans="1:6" s="30" customFormat="1" ht="12">
      <c r="A644" s="77" t="s">
        <v>1061</v>
      </c>
      <c r="B644" s="65" t="s">
        <v>1062</v>
      </c>
      <c r="C644" s="82" t="s">
        <v>49</v>
      </c>
      <c r="D644" s="86">
        <v>28</v>
      </c>
      <c r="E644" s="61">
        <v>14.46</v>
      </c>
      <c r="F644" s="115">
        <f t="shared" si="24"/>
        <v>404.88</v>
      </c>
    </row>
    <row r="645" spans="1:6" s="32" customFormat="1" ht="12">
      <c r="A645" s="77" t="s">
        <v>1063</v>
      </c>
      <c r="B645" s="54" t="s">
        <v>1064</v>
      </c>
      <c r="C645" s="78" t="s">
        <v>49</v>
      </c>
      <c r="D645" s="85">
        <v>4</v>
      </c>
      <c r="E645" s="80">
        <v>6.82</v>
      </c>
      <c r="F645" s="115">
        <f t="shared" si="24"/>
        <v>27.28</v>
      </c>
    </row>
    <row r="646" spans="1:6" s="32" customFormat="1" ht="12">
      <c r="A646" s="77" t="s">
        <v>1065</v>
      </c>
      <c r="B646" s="54" t="s">
        <v>1066</v>
      </c>
      <c r="C646" s="78" t="s">
        <v>49</v>
      </c>
      <c r="D646" s="85">
        <v>4</v>
      </c>
      <c r="E646" s="80">
        <v>19.55</v>
      </c>
      <c r="F646" s="115">
        <f t="shared" si="24"/>
        <v>78.2</v>
      </c>
    </row>
    <row r="647" spans="1:6" s="32" customFormat="1" ht="12">
      <c r="A647" s="77" t="s">
        <v>1067</v>
      </c>
      <c r="B647" s="54" t="s">
        <v>1068</v>
      </c>
      <c r="C647" s="78" t="s">
        <v>49</v>
      </c>
      <c r="D647" s="85">
        <v>16</v>
      </c>
      <c r="E647" s="80">
        <v>42.37</v>
      </c>
      <c r="F647" s="115">
        <f t="shared" si="24"/>
        <v>677.92</v>
      </c>
    </row>
    <row r="648" spans="1:6" s="30" customFormat="1" ht="24">
      <c r="A648" s="77" t="s">
        <v>1069</v>
      </c>
      <c r="B648" s="65" t="s">
        <v>1070</v>
      </c>
      <c r="C648" s="82" t="s">
        <v>49</v>
      </c>
      <c r="D648" s="86">
        <v>12</v>
      </c>
      <c r="E648" s="61">
        <v>73.94</v>
      </c>
      <c r="F648" s="115">
        <f t="shared" si="24"/>
        <v>887.28</v>
      </c>
    </row>
    <row r="649" spans="1:6" s="32" customFormat="1" ht="12">
      <c r="A649" s="77" t="s">
        <v>1071</v>
      </c>
      <c r="B649" s="54" t="s">
        <v>819</v>
      </c>
      <c r="C649" s="78" t="s">
        <v>49</v>
      </c>
      <c r="D649" s="85">
        <v>16</v>
      </c>
      <c r="E649" s="80">
        <v>4.65</v>
      </c>
      <c r="F649" s="115">
        <f t="shared" si="24"/>
        <v>74.4</v>
      </c>
    </row>
    <row r="650" spans="1:6" s="37" customFormat="1" ht="12">
      <c r="A650" s="74" t="s">
        <v>1072</v>
      </c>
      <c r="B650" s="75" t="s">
        <v>1073</v>
      </c>
      <c r="C650" s="76"/>
      <c r="D650" s="87"/>
      <c r="E650" s="57" t="s">
        <v>319</v>
      </c>
      <c r="F650" s="124">
        <f>SUM(F651:F662)</f>
        <v>615.52</v>
      </c>
    </row>
    <row r="651" spans="1:6" s="30" customFormat="1" ht="12">
      <c r="A651" s="81" t="s">
        <v>1074</v>
      </c>
      <c r="B651" s="65" t="s">
        <v>249</v>
      </c>
      <c r="C651" s="82" t="s">
        <v>49</v>
      </c>
      <c r="D651" s="86">
        <v>3</v>
      </c>
      <c r="E651" s="61">
        <v>7.98</v>
      </c>
      <c r="F651" s="115">
        <f aca="true" t="shared" si="25" ref="F651:F662">D651*E651</f>
        <v>23.94</v>
      </c>
    </row>
    <row r="652" spans="1:6" s="30" customFormat="1" ht="12">
      <c r="A652" s="81" t="s">
        <v>1075</v>
      </c>
      <c r="B652" s="65" t="s">
        <v>830</v>
      </c>
      <c r="C652" s="82" t="s">
        <v>49</v>
      </c>
      <c r="D652" s="86">
        <v>1</v>
      </c>
      <c r="E652" s="61">
        <v>7.99</v>
      </c>
      <c r="F652" s="115">
        <f t="shared" si="25"/>
        <v>7.99</v>
      </c>
    </row>
    <row r="653" spans="1:6" s="30" customFormat="1" ht="12">
      <c r="A653" s="81" t="s">
        <v>1076</v>
      </c>
      <c r="B653" s="65" t="s">
        <v>1077</v>
      </c>
      <c r="C653" s="82" t="s">
        <v>49</v>
      </c>
      <c r="D653" s="86">
        <v>1</v>
      </c>
      <c r="E653" s="61">
        <v>121.95</v>
      </c>
      <c r="F653" s="115">
        <f t="shared" si="25"/>
        <v>121.95</v>
      </c>
    </row>
    <row r="654" spans="1:6" s="30" customFormat="1" ht="12">
      <c r="A654" s="81" t="s">
        <v>1078</v>
      </c>
      <c r="B654" s="65" t="s">
        <v>249</v>
      </c>
      <c r="C654" s="82" t="s">
        <v>49</v>
      </c>
      <c r="D654" s="86">
        <v>3</v>
      </c>
      <c r="E654" s="61">
        <v>7.98</v>
      </c>
      <c r="F654" s="115">
        <f t="shared" si="25"/>
        <v>23.94</v>
      </c>
    </row>
    <row r="655" spans="1:6" s="30" customFormat="1" ht="12">
      <c r="A655" s="81" t="s">
        <v>1079</v>
      </c>
      <c r="B655" s="65" t="s">
        <v>830</v>
      </c>
      <c r="C655" s="82" t="s">
        <v>49</v>
      </c>
      <c r="D655" s="86">
        <v>1</v>
      </c>
      <c r="E655" s="61">
        <v>7.99</v>
      </c>
      <c r="F655" s="115">
        <f t="shared" si="25"/>
        <v>7.99</v>
      </c>
    </row>
    <row r="656" spans="1:6" s="30" customFormat="1" ht="12">
      <c r="A656" s="81" t="s">
        <v>1080</v>
      </c>
      <c r="B656" s="65" t="s">
        <v>1077</v>
      </c>
      <c r="C656" s="82" t="s">
        <v>49</v>
      </c>
      <c r="D656" s="86">
        <v>1</v>
      </c>
      <c r="E656" s="61">
        <v>121.95</v>
      </c>
      <c r="F656" s="115">
        <f t="shared" si="25"/>
        <v>121.95</v>
      </c>
    </row>
    <row r="657" spans="1:6" s="30" customFormat="1" ht="12">
      <c r="A657" s="81" t="s">
        <v>1081</v>
      </c>
      <c r="B657" s="65" t="s">
        <v>249</v>
      </c>
      <c r="C657" s="82" t="s">
        <v>49</v>
      </c>
      <c r="D657" s="86">
        <v>3</v>
      </c>
      <c r="E657" s="61">
        <v>7.98</v>
      </c>
      <c r="F657" s="115">
        <f t="shared" si="25"/>
        <v>23.94</v>
      </c>
    </row>
    <row r="658" spans="1:6" s="30" customFormat="1" ht="12">
      <c r="A658" s="81" t="s">
        <v>1082</v>
      </c>
      <c r="B658" s="65" t="s">
        <v>830</v>
      </c>
      <c r="C658" s="82" t="s">
        <v>49</v>
      </c>
      <c r="D658" s="86">
        <v>1</v>
      </c>
      <c r="E658" s="61">
        <v>7.99</v>
      </c>
      <c r="F658" s="115">
        <f t="shared" si="25"/>
        <v>7.99</v>
      </c>
    </row>
    <row r="659" spans="1:6" s="30" customFormat="1" ht="12">
      <c r="A659" s="81" t="s">
        <v>1083</v>
      </c>
      <c r="B659" s="65" t="s">
        <v>1077</v>
      </c>
      <c r="C659" s="82" t="s">
        <v>49</v>
      </c>
      <c r="D659" s="86">
        <v>1</v>
      </c>
      <c r="E659" s="61">
        <v>121.95</v>
      </c>
      <c r="F659" s="115">
        <f t="shared" si="25"/>
        <v>121.95</v>
      </c>
    </row>
    <row r="660" spans="1:6" s="30" customFormat="1" ht="12">
      <c r="A660" s="81" t="s">
        <v>1084</v>
      </c>
      <c r="B660" s="65" t="s">
        <v>249</v>
      </c>
      <c r="C660" s="82" t="s">
        <v>49</v>
      </c>
      <c r="D660" s="86">
        <v>3</v>
      </c>
      <c r="E660" s="61">
        <v>7.98</v>
      </c>
      <c r="F660" s="115">
        <f t="shared" si="25"/>
        <v>23.94</v>
      </c>
    </row>
    <row r="661" spans="1:6" s="30" customFormat="1" ht="12">
      <c r="A661" s="81" t="s">
        <v>1085</v>
      </c>
      <c r="B661" s="65" t="s">
        <v>830</v>
      </c>
      <c r="C661" s="82" t="s">
        <v>49</v>
      </c>
      <c r="D661" s="86">
        <v>1</v>
      </c>
      <c r="E661" s="61">
        <v>7.99</v>
      </c>
      <c r="F661" s="115">
        <f t="shared" si="25"/>
        <v>7.99</v>
      </c>
    </row>
    <row r="662" spans="1:6" s="30" customFormat="1" ht="12">
      <c r="A662" s="81" t="s">
        <v>1086</v>
      </c>
      <c r="B662" s="65" t="s">
        <v>1077</v>
      </c>
      <c r="C662" s="82" t="s">
        <v>49</v>
      </c>
      <c r="D662" s="86">
        <v>1</v>
      </c>
      <c r="E662" s="61">
        <v>121.95</v>
      </c>
      <c r="F662" s="115">
        <f t="shared" si="25"/>
        <v>121.95</v>
      </c>
    </row>
    <row r="663" spans="1:6" s="37" customFormat="1" ht="12">
      <c r="A663" s="74" t="s">
        <v>1087</v>
      </c>
      <c r="B663" s="75" t="s">
        <v>876</v>
      </c>
      <c r="C663" s="76"/>
      <c r="D663" s="87"/>
      <c r="E663" s="57" t="s">
        <v>319</v>
      </c>
      <c r="F663" s="124">
        <f>F664+F665</f>
        <v>5014.28</v>
      </c>
    </row>
    <row r="664" spans="1:6" s="30" customFormat="1" ht="12">
      <c r="A664" s="81" t="s">
        <v>1088</v>
      </c>
      <c r="B664" s="65" t="s">
        <v>1089</v>
      </c>
      <c r="C664" s="82" t="s">
        <v>49</v>
      </c>
      <c r="D664" s="86">
        <v>4</v>
      </c>
      <c r="E664" s="61">
        <v>451.73</v>
      </c>
      <c r="F664" s="115">
        <f>D664*E664</f>
        <v>1806.92</v>
      </c>
    </row>
    <row r="665" spans="1:6" s="32" customFormat="1" ht="12">
      <c r="A665" s="77" t="s">
        <v>1090</v>
      </c>
      <c r="B665" s="54" t="s">
        <v>1091</v>
      </c>
      <c r="C665" s="78" t="s">
        <v>28</v>
      </c>
      <c r="D665" s="85">
        <v>24</v>
      </c>
      <c r="E665" s="80">
        <v>133.64</v>
      </c>
      <c r="F665" s="115">
        <f>D665*E665</f>
        <v>3207.3599999999997</v>
      </c>
    </row>
    <row r="666" spans="1:6" s="137" customFormat="1" ht="12">
      <c r="A666" s="100">
        <v>19</v>
      </c>
      <c r="B666" s="135" t="s">
        <v>1101</v>
      </c>
      <c r="C666" s="136"/>
      <c r="D666" s="103"/>
      <c r="E666" s="104" t="s">
        <v>12</v>
      </c>
      <c r="F666" s="125">
        <f>F667</f>
        <v>1050</v>
      </c>
    </row>
    <row r="667" spans="1:6" s="137" customFormat="1" ht="12">
      <c r="A667" s="100" t="s">
        <v>1104</v>
      </c>
      <c r="B667" s="135" t="s">
        <v>1102</v>
      </c>
      <c r="C667" s="136"/>
      <c r="D667" s="103"/>
      <c r="E667" s="57" t="s">
        <v>319</v>
      </c>
      <c r="F667" s="125">
        <f>F668</f>
        <v>1050</v>
      </c>
    </row>
    <row r="668" spans="1:6" s="32" customFormat="1" ht="12">
      <c r="A668" s="77" t="s">
        <v>1105</v>
      </c>
      <c r="B668" s="54" t="s">
        <v>1103</v>
      </c>
      <c r="C668" s="78" t="s">
        <v>21</v>
      </c>
      <c r="D668" s="85">
        <v>1000</v>
      </c>
      <c r="E668" s="80">
        <v>1.05</v>
      </c>
      <c r="F668" s="115">
        <f>D668*E668</f>
        <v>1050</v>
      </c>
    </row>
    <row r="669" spans="1:6" s="32" customFormat="1" ht="12">
      <c r="A669" s="77"/>
      <c r="B669" s="54"/>
      <c r="C669" s="78"/>
      <c r="D669" s="85"/>
      <c r="E669" s="80"/>
      <c r="F669" s="115"/>
    </row>
    <row r="670" spans="1:6" s="32" customFormat="1" ht="12">
      <c r="A670" s="191"/>
      <c r="B670" s="192"/>
      <c r="C670" s="192"/>
      <c r="D670" s="192"/>
      <c r="E670" s="199" t="s">
        <v>1092</v>
      </c>
      <c r="F670" s="132">
        <f>SUM(F16:F668)/3</f>
        <v>1661037.7749000026</v>
      </c>
    </row>
    <row r="671" spans="1:6" ht="12.75">
      <c r="A671" s="193"/>
      <c r="B671" s="192"/>
      <c r="C671" s="194"/>
      <c r="D671" s="195"/>
      <c r="E671" s="200" t="s">
        <v>1093</v>
      </c>
      <c r="F671" s="133">
        <f>F670*22%</f>
        <v>365428.3104780006</v>
      </c>
    </row>
    <row r="672" spans="1:6" ht="12.75">
      <c r="A672" s="196"/>
      <c r="B672" s="190"/>
      <c r="C672" s="197"/>
      <c r="D672" s="198"/>
      <c r="E672" s="201" t="s">
        <v>1094</v>
      </c>
      <c r="F672" s="134">
        <f>F670+F671</f>
        <v>2026466.0853780033</v>
      </c>
    </row>
  </sheetData>
  <sheetProtection/>
  <mergeCells count="9">
    <mergeCell ref="A9:F9"/>
    <mergeCell ref="A10:F10"/>
    <mergeCell ref="A12:F12"/>
    <mergeCell ref="A2:F2"/>
    <mergeCell ref="A3:F3"/>
    <mergeCell ref="A4:F4"/>
    <mergeCell ref="A5:F5"/>
    <mergeCell ref="A6:F6"/>
    <mergeCell ref="A7:F7"/>
  </mergeCells>
  <printOptions horizontalCentered="1"/>
  <pageMargins left="0.5905511811023623" right="0.5905511811023623" top="0.7874015748031497" bottom="1.1811023622047245" header="0.11811023622047245" footer="0.11811023622047245"/>
  <pageSetup fitToHeight="3" fitToWidth="3" horizontalDpi="600" verticalDpi="600" orientation="portrait" paperSize="9" scale="74" r:id="rId4"/>
  <headerFooter alignWithMargins="0">
    <oddHeader>&amp;C&amp;G</oddHeader>
    <oddFooter>&amp;C&amp;G</oddFooter>
  </headerFooter>
  <rowBreaks count="1" manualBreakCount="1">
    <brk id="70" max="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GridLines="0" view="pageBreakPreview" zoomScale="70" zoomScaleSheetLayoutView="70" zoomScalePageLayoutView="0" workbookViewId="0" topLeftCell="A1">
      <selection activeCell="A2" sqref="A2:S4"/>
    </sheetView>
  </sheetViews>
  <sheetFormatPr defaultColWidth="9.140625" defaultRowHeight="12.75"/>
  <cols>
    <col min="1" max="1" width="8.7109375" style="164" customWidth="1"/>
    <col min="2" max="2" width="50.57421875" style="164" customWidth="1"/>
    <col min="3" max="3" width="20.7109375" style="164" customWidth="1"/>
    <col min="4" max="4" width="10.7109375" style="164" customWidth="1"/>
    <col min="5" max="5" width="20.7109375" style="159" customWidth="1"/>
    <col min="6" max="6" width="10.7109375" style="164" customWidth="1"/>
    <col min="7" max="7" width="20.7109375" style="159" customWidth="1"/>
    <col min="8" max="8" width="10.7109375" style="164" customWidth="1"/>
    <col min="9" max="9" width="20.7109375" style="159" customWidth="1"/>
    <col min="10" max="10" width="10.7109375" style="164" customWidth="1"/>
    <col min="11" max="11" width="20.7109375" style="159" customWidth="1"/>
    <col min="12" max="12" width="10.7109375" style="164" customWidth="1"/>
    <col min="13" max="13" width="20.7109375" style="159" customWidth="1"/>
    <col min="14" max="14" width="10.7109375" style="164" customWidth="1"/>
    <col min="15" max="15" width="20.7109375" style="159" customWidth="1"/>
    <col min="16" max="16" width="10.7109375" style="164" customWidth="1"/>
    <col min="17" max="17" width="20.7109375" style="159" customWidth="1"/>
    <col min="18" max="18" width="10.7109375" style="164" customWidth="1"/>
    <col min="19" max="19" width="20.7109375" style="164" customWidth="1"/>
    <col min="20" max="20" width="10.57421875" style="164" bestFit="1" customWidth="1"/>
    <col min="21" max="16384" width="9.140625" style="164" customWidth="1"/>
  </cols>
  <sheetData>
    <row r="1" spans="1:19" ht="1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160"/>
      <c r="L1" s="138"/>
      <c r="M1" s="160"/>
      <c r="N1" s="138"/>
      <c r="O1" s="160"/>
      <c r="P1" s="138"/>
      <c r="Q1" s="160"/>
      <c r="R1" s="138"/>
      <c r="S1" s="139"/>
    </row>
    <row r="2" spans="1:19" ht="20.25">
      <c r="A2" s="225" t="s">
        <v>1106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20.25">
      <c r="A3" s="225" t="s">
        <v>1119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19" ht="20.25">
      <c r="A4" s="225" t="s">
        <v>1120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18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</row>
    <row r="6" spans="1:19" ht="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</row>
    <row r="7" spans="1:19" ht="18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</row>
    <row r="8" spans="1:19" ht="18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ht="18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</row>
    <row r="10" spans="1:19" ht="15.75">
      <c r="A10" s="207"/>
      <c r="B10" s="207"/>
      <c r="C10" s="207"/>
      <c r="D10" s="207"/>
      <c r="E10" s="207"/>
      <c r="F10" s="207"/>
      <c r="G10" s="165"/>
      <c r="H10" s="166"/>
      <c r="I10" s="165"/>
      <c r="J10" s="148"/>
      <c r="K10" s="161"/>
      <c r="L10" s="148"/>
      <c r="M10" s="165"/>
      <c r="N10" s="166"/>
      <c r="O10" s="165"/>
      <c r="P10" s="148"/>
      <c r="Q10" s="165"/>
      <c r="R10" s="148"/>
      <c r="S10" s="149"/>
    </row>
    <row r="11" spans="1:19" ht="15.75">
      <c r="A11" s="207"/>
      <c r="B11" s="207"/>
      <c r="C11" s="207"/>
      <c r="D11" s="207"/>
      <c r="E11" s="207"/>
      <c r="F11" s="207"/>
      <c r="G11" s="165"/>
      <c r="H11" s="166"/>
      <c r="I11" s="165"/>
      <c r="J11" s="141"/>
      <c r="K11" s="162"/>
      <c r="L11" s="141"/>
      <c r="M11" s="165"/>
      <c r="N11" s="166"/>
      <c r="O11" s="165"/>
      <c r="P11" s="141"/>
      <c r="Q11" s="165"/>
      <c r="R11" s="141"/>
      <c r="S11" s="142"/>
    </row>
    <row r="12" spans="1:19" ht="15.75">
      <c r="A12" s="219" t="s">
        <v>1107</v>
      </c>
      <c r="B12" s="221" t="s">
        <v>1108</v>
      </c>
      <c r="C12" s="206" t="s">
        <v>1109</v>
      </c>
      <c r="D12" s="206" t="s">
        <v>1110</v>
      </c>
      <c r="E12" s="206" t="s">
        <v>1111</v>
      </c>
      <c r="F12" s="206"/>
      <c r="G12" s="206" t="s">
        <v>1112</v>
      </c>
      <c r="H12" s="206"/>
      <c r="I12" s="206" t="s">
        <v>1113</v>
      </c>
      <c r="J12" s="206"/>
      <c r="K12" s="206" t="s">
        <v>1115</v>
      </c>
      <c r="L12" s="206"/>
      <c r="M12" s="206" t="s">
        <v>1117</v>
      </c>
      <c r="N12" s="206"/>
      <c r="O12" s="206" t="s">
        <v>1118</v>
      </c>
      <c r="P12" s="206"/>
      <c r="Q12" s="206" t="s">
        <v>1116</v>
      </c>
      <c r="R12" s="206"/>
      <c r="S12" s="217" t="s">
        <v>1092</v>
      </c>
    </row>
    <row r="13" spans="1:19" ht="18" customHeight="1">
      <c r="A13" s="220"/>
      <c r="B13" s="222"/>
      <c r="C13" s="223"/>
      <c r="D13" s="223"/>
      <c r="E13" s="156" t="s">
        <v>1109</v>
      </c>
      <c r="F13" s="143" t="s">
        <v>1110</v>
      </c>
      <c r="G13" s="156" t="s">
        <v>1109</v>
      </c>
      <c r="H13" s="143" t="s">
        <v>1110</v>
      </c>
      <c r="I13" s="156" t="s">
        <v>1109</v>
      </c>
      <c r="J13" s="143" t="s">
        <v>1110</v>
      </c>
      <c r="K13" s="156" t="s">
        <v>1109</v>
      </c>
      <c r="L13" s="143" t="s">
        <v>1110</v>
      </c>
      <c r="M13" s="156" t="s">
        <v>1109</v>
      </c>
      <c r="N13" s="143" t="s">
        <v>1110</v>
      </c>
      <c r="O13" s="156" t="s">
        <v>1109</v>
      </c>
      <c r="P13" s="143" t="s">
        <v>1110</v>
      </c>
      <c r="Q13" s="156" t="s">
        <v>1109</v>
      </c>
      <c r="R13" s="143" t="s">
        <v>1110</v>
      </c>
      <c r="S13" s="218"/>
    </row>
    <row r="14" spans="1:20" ht="19.5" customHeight="1">
      <c r="A14" s="168">
        <v>1</v>
      </c>
      <c r="B14" s="169" t="s">
        <v>529</v>
      </c>
      <c r="C14" s="170">
        <f>'ORÇAMENTO '!F16</f>
        <v>194460.25999999998</v>
      </c>
      <c r="D14" s="171">
        <f aca="true" t="shared" si="0" ref="D14:D32">C14/$C$34</f>
        <v>0.11707154583628125</v>
      </c>
      <c r="E14" s="172">
        <f>F14*$C14</f>
        <v>38892.051999999996</v>
      </c>
      <c r="F14" s="171">
        <v>0.2</v>
      </c>
      <c r="G14" s="172">
        <f>H14*$C14</f>
        <v>48615.064999999995</v>
      </c>
      <c r="H14" s="171">
        <v>0.25</v>
      </c>
      <c r="I14" s="172">
        <f>J14*$C14</f>
        <v>58338.077999999994</v>
      </c>
      <c r="J14" s="171">
        <v>0.3</v>
      </c>
      <c r="K14" s="172">
        <f aca="true" t="shared" si="1" ref="K14:K21">L14*$C14</f>
        <v>48615.064999999995</v>
      </c>
      <c r="L14" s="171">
        <v>0.25</v>
      </c>
      <c r="M14" s="172"/>
      <c r="N14" s="171"/>
      <c r="O14" s="172"/>
      <c r="P14" s="171"/>
      <c r="Q14" s="172"/>
      <c r="R14" s="171"/>
      <c r="S14" s="174">
        <f>E14+G14+I14+K14+M14+O14+Q14</f>
        <v>194460.26</v>
      </c>
      <c r="T14" s="167">
        <f>F14+H14+J14+L14+N14+P14+R14</f>
        <v>1</v>
      </c>
    </row>
    <row r="15" spans="1:20" ht="19.5" customHeight="1">
      <c r="A15" s="168">
        <v>2</v>
      </c>
      <c r="B15" s="169" t="s">
        <v>86</v>
      </c>
      <c r="C15" s="170">
        <f>'ORÇAMENTO '!F50</f>
        <v>39850.78</v>
      </c>
      <c r="D15" s="171">
        <f t="shared" si="0"/>
        <v>0.02399149531828025</v>
      </c>
      <c r="E15" s="172"/>
      <c r="F15" s="171"/>
      <c r="G15" s="172">
        <f aca="true" t="shared" si="2" ref="G15:G31">H15*$C15</f>
        <v>11955.233999999999</v>
      </c>
      <c r="H15" s="171">
        <v>0.3</v>
      </c>
      <c r="I15" s="172">
        <f>J15*$C15</f>
        <v>11955.233999999999</v>
      </c>
      <c r="J15" s="171">
        <v>0.3</v>
      </c>
      <c r="K15" s="172">
        <f t="shared" si="1"/>
        <v>7970.156</v>
      </c>
      <c r="L15" s="171">
        <v>0.2</v>
      </c>
      <c r="M15" s="172">
        <f aca="true" t="shared" si="3" ref="M15:M21">N15*$C15</f>
        <v>7970.156</v>
      </c>
      <c r="N15" s="171">
        <v>0.2</v>
      </c>
      <c r="O15" s="172"/>
      <c r="P15" s="173"/>
      <c r="Q15" s="172"/>
      <c r="R15" s="171"/>
      <c r="S15" s="174">
        <f aca="true" t="shared" si="4" ref="S15:S21">E15+G15+I15+K15+M15+O15+Q15</f>
        <v>39850.78</v>
      </c>
      <c r="T15" s="167">
        <f aca="true" t="shared" si="5" ref="T15:T32">F15+H15+J15+L15+N15+P15+R15</f>
        <v>1</v>
      </c>
    </row>
    <row r="16" spans="1:20" ht="19.5" customHeight="1">
      <c r="A16" s="168">
        <v>3</v>
      </c>
      <c r="B16" s="175" t="s">
        <v>118</v>
      </c>
      <c r="C16" s="170">
        <f>'ORÇAMENTO '!F67</f>
        <v>77542.73</v>
      </c>
      <c r="D16" s="171">
        <f t="shared" si="0"/>
        <v>0.04668330315646694</v>
      </c>
      <c r="E16" s="172"/>
      <c r="F16" s="171"/>
      <c r="G16" s="172">
        <f t="shared" si="2"/>
        <v>15508.546</v>
      </c>
      <c r="H16" s="171">
        <v>0.2</v>
      </c>
      <c r="I16" s="172">
        <f>J16*$C16</f>
        <v>19385.6825</v>
      </c>
      <c r="J16" s="171">
        <v>0.25</v>
      </c>
      <c r="K16" s="172">
        <f t="shared" si="1"/>
        <v>23262.819</v>
      </c>
      <c r="L16" s="171">
        <v>0.3</v>
      </c>
      <c r="M16" s="172">
        <f t="shared" si="3"/>
        <v>11631.4095</v>
      </c>
      <c r="N16" s="171">
        <v>0.15</v>
      </c>
      <c r="O16" s="172">
        <f>P16*$C16</f>
        <v>7754.273</v>
      </c>
      <c r="P16" s="171">
        <v>0.1</v>
      </c>
      <c r="Q16" s="172"/>
      <c r="R16" s="171"/>
      <c r="S16" s="174">
        <f t="shared" si="4"/>
        <v>77542.73</v>
      </c>
      <c r="T16" s="167">
        <f t="shared" si="5"/>
        <v>1</v>
      </c>
    </row>
    <row r="17" spans="1:20" ht="35.25" customHeight="1">
      <c r="A17" s="168">
        <v>4</v>
      </c>
      <c r="B17" s="169" t="s">
        <v>164</v>
      </c>
      <c r="C17" s="170">
        <f>'ORÇAMENTO '!F89</f>
        <v>50011.99999999999</v>
      </c>
      <c r="D17" s="171">
        <f t="shared" si="0"/>
        <v>0.030108887802392622</v>
      </c>
      <c r="E17" s="172"/>
      <c r="F17" s="171"/>
      <c r="G17" s="172"/>
      <c r="H17" s="171"/>
      <c r="I17" s="172"/>
      <c r="J17" s="171"/>
      <c r="K17" s="172">
        <f t="shared" si="1"/>
        <v>20004.8</v>
      </c>
      <c r="L17" s="171">
        <v>0.4</v>
      </c>
      <c r="M17" s="172">
        <f t="shared" si="3"/>
        <v>20004.8</v>
      </c>
      <c r="N17" s="171">
        <v>0.4</v>
      </c>
      <c r="O17" s="172">
        <f>P17*$C17</f>
        <v>10002.4</v>
      </c>
      <c r="P17" s="171">
        <v>0.2</v>
      </c>
      <c r="Q17" s="172"/>
      <c r="R17" s="171"/>
      <c r="S17" s="174">
        <f t="shared" si="4"/>
        <v>50012</v>
      </c>
      <c r="T17" s="167">
        <f t="shared" si="5"/>
        <v>1</v>
      </c>
    </row>
    <row r="18" spans="1:20" ht="29.25" customHeight="1">
      <c r="A18" s="168">
        <v>5</v>
      </c>
      <c r="B18" s="169" t="s">
        <v>316</v>
      </c>
      <c r="C18" s="170">
        <f>'ORÇAMENTO '!F189</f>
        <v>80962.59</v>
      </c>
      <c r="D18" s="171">
        <f t="shared" si="0"/>
        <v>0.04874217264858664</v>
      </c>
      <c r="E18" s="172"/>
      <c r="F18" s="171"/>
      <c r="G18" s="172">
        <f t="shared" si="2"/>
        <v>20240.6475</v>
      </c>
      <c r="H18" s="171">
        <v>0.25</v>
      </c>
      <c r="I18" s="172">
        <f>J18*$C18</f>
        <v>24288.777</v>
      </c>
      <c r="J18" s="171">
        <v>0.3</v>
      </c>
      <c r="K18" s="172">
        <f t="shared" si="1"/>
        <v>20240.6475</v>
      </c>
      <c r="L18" s="171">
        <v>0.25</v>
      </c>
      <c r="M18" s="172">
        <f t="shared" si="3"/>
        <v>16192.518</v>
      </c>
      <c r="N18" s="171">
        <v>0.2</v>
      </c>
      <c r="O18" s="172"/>
      <c r="P18" s="173"/>
      <c r="Q18" s="172"/>
      <c r="R18" s="173"/>
      <c r="S18" s="174">
        <f t="shared" si="4"/>
        <v>80962.59</v>
      </c>
      <c r="T18" s="167">
        <f t="shared" si="5"/>
        <v>1</v>
      </c>
    </row>
    <row r="19" spans="1:20" ht="19.5" customHeight="1">
      <c r="A19" s="168">
        <v>6</v>
      </c>
      <c r="B19" s="169" t="s">
        <v>398</v>
      </c>
      <c r="C19" s="170">
        <f>'ORÇAMENTO '!F239</f>
        <v>85941.27</v>
      </c>
      <c r="D19" s="171">
        <f t="shared" si="0"/>
        <v>0.05173950363962912</v>
      </c>
      <c r="E19" s="172"/>
      <c r="F19" s="171"/>
      <c r="G19" s="172"/>
      <c r="H19" s="171"/>
      <c r="I19" s="172">
        <f>J19*$C19</f>
        <v>17188.254</v>
      </c>
      <c r="J19" s="171">
        <v>0.2</v>
      </c>
      <c r="K19" s="172">
        <f t="shared" si="1"/>
        <v>25782.381</v>
      </c>
      <c r="L19" s="171">
        <v>0.3</v>
      </c>
      <c r="M19" s="172">
        <f t="shared" si="3"/>
        <v>21485.3175</v>
      </c>
      <c r="N19" s="171">
        <v>0.25</v>
      </c>
      <c r="O19" s="172">
        <f aca="true" t="shared" si="6" ref="O19:O32">P19*$C19</f>
        <v>21485.3175</v>
      </c>
      <c r="P19" s="171">
        <v>0.25</v>
      </c>
      <c r="Q19" s="172"/>
      <c r="R19" s="173"/>
      <c r="S19" s="174">
        <f t="shared" si="4"/>
        <v>85941.27</v>
      </c>
      <c r="T19" s="167">
        <f t="shared" si="5"/>
        <v>1</v>
      </c>
    </row>
    <row r="20" spans="1:20" ht="19.5" customHeight="1">
      <c r="A20" s="168">
        <v>7</v>
      </c>
      <c r="B20" s="169" t="s">
        <v>432</v>
      </c>
      <c r="C20" s="170">
        <f>'ORÇAMENTO '!F257</f>
        <v>41231.82</v>
      </c>
      <c r="D20" s="171">
        <f t="shared" si="0"/>
        <v>0.02482292734280669</v>
      </c>
      <c r="E20" s="172"/>
      <c r="F20" s="171"/>
      <c r="G20" s="172"/>
      <c r="H20" s="171"/>
      <c r="I20" s="172">
        <f>J20*$C20</f>
        <v>4123.182</v>
      </c>
      <c r="J20" s="171">
        <v>0.1</v>
      </c>
      <c r="K20" s="172">
        <f t="shared" si="1"/>
        <v>6184.773</v>
      </c>
      <c r="L20" s="171">
        <v>0.15</v>
      </c>
      <c r="M20" s="172">
        <f t="shared" si="3"/>
        <v>14431.136999999999</v>
      </c>
      <c r="N20" s="171">
        <v>0.35</v>
      </c>
      <c r="O20" s="172">
        <f t="shared" si="6"/>
        <v>8246.364</v>
      </c>
      <c r="P20" s="171">
        <v>0.2</v>
      </c>
      <c r="Q20" s="172">
        <f>R20*$C20</f>
        <v>8246.364</v>
      </c>
      <c r="R20" s="171">
        <v>0.2</v>
      </c>
      <c r="S20" s="174">
        <f t="shared" si="4"/>
        <v>41231.82</v>
      </c>
      <c r="T20" s="167">
        <f t="shared" si="5"/>
        <v>1</v>
      </c>
    </row>
    <row r="21" spans="1:20" s="183" customFormat="1" ht="19.5" customHeight="1">
      <c r="A21" s="176">
        <v>8</v>
      </c>
      <c r="B21" s="177" t="s">
        <v>456</v>
      </c>
      <c r="C21" s="178">
        <f>'ORÇAMENTO '!F269</f>
        <v>5544.79</v>
      </c>
      <c r="D21" s="179">
        <f t="shared" si="0"/>
        <v>0.00333814804442591</v>
      </c>
      <c r="E21" s="180"/>
      <c r="F21" s="179"/>
      <c r="G21" s="180"/>
      <c r="H21" s="179"/>
      <c r="I21" s="180">
        <f>J21*$C21</f>
        <v>554.479</v>
      </c>
      <c r="J21" s="179">
        <v>0.1</v>
      </c>
      <c r="K21" s="180">
        <f t="shared" si="1"/>
        <v>1108.958</v>
      </c>
      <c r="L21" s="179">
        <v>0.2</v>
      </c>
      <c r="M21" s="180">
        <f t="shared" si="3"/>
        <v>831.7185</v>
      </c>
      <c r="N21" s="179">
        <v>0.15</v>
      </c>
      <c r="O21" s="180">
        <f t="shared" si="6"/>
        <v>1386.1975</v>
      </c>
      <c r="P21" s="179">
        <v>0.25</v>
      </c>
      <c r="Q21" s="180">
        <f>R21*$C21</f>
        <v>1663.437</v>
      </c>
      <c r="R21" s="179">
        <v>0.3</v>
      </c>
      <c r="S21" s="181">
        <f t="shared" si="4"/>
        <v>5544.79</v>
      </c>
      <c r="T21" s="182">
        <f t="shared" si="5"/>
        <v>1</v>
      </c>
    </row>
    <row r="22" spans="1:20" s="183" customFormat="1" ht="19.5" customHeight="1">
      <c r="A22" s="176">
        <v>9</v>
      </c>
      <c r="B22" s="177" t="s">
        <v>481</v>
      </c>
      <c r="C22" s="178">
        <f>'ORÇAMENTO '!F283</f>
        <v>26067.530000000002</v>
      </c>
      <c r="D22" s="179">
        <f t="shared" si="0"/>
        <v>0.01569352027624378</v>
      </c>
      <c r="E22" s="180"/>
      <c r="F22" s="179"/>
      <c r="G22" s="180"/>
      <c r="H22" s="179"/>
      <c r="I22" s="180"/>
      <c r="J22" s="179"/>
      <c r="K22" s="180"/>
      <c r="L22" s="179"/>
      <c r="M22" s="180"/>
      <c r="N22" s="179"/>
      <c r="O22" s="180">
        <f t="shared" si="6"/>
        <v>13033.765000000001</v>
      </c>
      <c r="P22" s="179">
        <v>0.5</v>
      </c>
      <c r="Q22" s="180">
        <f>R22*$C22</f>
        <v>13033.765000000001</v>
      </c>
      <c r="R22" s="179">
        <v>0.5</v>
      </c>
      <c r="S22" s="181">
        <f aca="true" t="shared" si="7" ref="S22:S32">E22+G22+I22+K22+M22+O22+Q22</f>
        <v>26067.530000000002</v>
      </c>
      <c r="T22" s="182">
        <f t="shared" si="5"/>
        <v>1</v>
      </c>
    </row>
    <row r="23" spans="1:20" s="183" customFormat="1" ht="19.5" customHeight="1">
      <c r="A23" s="176">
        <v>10</v>
      </c>
      <c r="B23" s="177" t="s">
        <v>513</v>
      </c>
      <c r="C23" s="178">
        <f>'ORÇAMENTO '!F304</f>
        <v>46828.990000000005</v>
      </c>
      <c r="D23" s="179">
        <f t="shared" si="0"/>
        <v>0.02819260988981377</v>
      </c>
      <c r="E23" s="180"/>
      <c r="F23" s="179"/>
      <c r="G23" s="180">
        <f t="shared" si="2"/>
        <v>9365.798</v>
      </c>
      <c r="H23" s="179">
        <v>0.2</v>
      </c>
      <c r="I23" s="180">
        <f>J23*$C23</f>
        <v>9365.798</v>
      </c>
      <c r="J23" s="179">
        <v>0.2</v>
      </c>
      <c r="K23" s="180">
        <f aca="true" t="shared" si="8" ref="K23:K32">L23*$C23</f>
        <v>11707.247500000001</v>
      </c>
      <c r="L23" s="179">
        <v>0.25</v>
      </c>
      <c r="M23" s="180">
        <f aca="true" t="shared" si="9" ref="M23:M32">N23*$C23</f>
        <v>7024.348500000001</v>
      </c>
      <c r="N23" s="179">
        <v>0.15</v>
      </c>
      <c r="O23" s="180">
        <f t="shared" si="6"/>
        <v>9365.798</v>
      </c>
      <c r="P23" s="179">
        <v>0.2</v>
      </c>
      <c r="Q23" s="180"/>
      <c r="R23" s="179"/>
      <c r="S23" s="181">
        <f t="shared" si="7"/>
        <v>46828.990000000005</v>
      </c>
      <c r="T23" s="182">
        <f t="shared" si="5"/>
        <v>1</v>
      </c>
    </row>
    <row r="24" spans="1:20" s="183" customFormat="1" ht="19.5" customHeight="1">
      <c r="A24" s="176">
        <v>11</v>
      </c>
      <c r="B24" s="177" t="s">
        <v>559</v>
      </c>
      <c r="C24" s="178">
        <f>'ORÇAMENTO '!F328</f>
        <v>534751.86</v>
      </c>
      <c r="D24" s="179">
        <f t="shared" si="0"/>
        <v>0.3219384098788444</v>
      </c>
      <c r="E24" s="180"/>
      <c r="F24" s="179"/>
      <c r="G24" s="180">
        <f t="shared" si="2"/>
        <v>106950.372</v>
      </c>
      <c r="H24" s="179">
        <v>0.2</v>
      </c>
      <c r="I24" s="180">
        <f>J24*$C24</f>
        <v>53475.186</v>
      </c>
      <c r="J24" s="179">
        <v>0.1</v>
      </c>
      <c r="K24" s="180">
        <f t="shared" si="8"/>
        <v>80212.779</v>
      </c>
      <c r="L24" s="179">
        <v>0.15</v>
      </c>
      <c r="M24" s="180">
        <f t="shared" si="9"/>
        <v>80212.779</v>
      </c>
      <c r="N24" s="179">
        <v>0.15</v>
      </c>
      <c r="O24" s="180">
        <f t="shared" si="6"/>
        <v>106950.372</v>
      </c>
      <c r="P24" s="179">
        <v>0.2</v>
      </c>
      <c r="Q24" s="180">
        <f>R24*$C24</f>
        <v>106950.372</v>
      </c>
      <c r="R24" s="179">
        <v>0.2</v>
      </c>
      <c r="S24" s="181">
        <f t="shared" si="7"/>
        <v>534751.86</v>
      </c>
      <c r="T24" s="182">
        <f t="shared" si="5"/>
        <v>1</v>
      </c>
    </row>
    <row r="25" spans="1:20" ht="19.5" customHeight="1">
      <c r="A25" s="168">
        <v>12</v>
      </c>
      <c r="B25" s="169" t="s">
        <v>609</v>
      </c>
      <c r="C25" s="170">
        <f>'ORÇAMENTO '!F357</f>
        <v>45737.71</v>
      </c>
      <c r="D25" s="171">
        <f t="shared" si="0"/>
        <v>0.027535623025041416</v>
      </c>
      <c r="E25" s="172"/>
      <c r="F25" s="171"/>
      <c r="G25" s="172">
        <f t="shared" si="2"/>
        <v>4573.771</v>
      </c>
      <c r="H25" s="171">
        <v>0.1</v>
      </c>
      <c r="I25" s="172">
        <f>J25*$C25</f>
        <v>9147.542</v>
      </c>
      <c r="J25" s="171">
        <v>0.2</v>
      </c>
      <c r="K25" s="172">
        <f t="shared" si="8"/>
        <v>11434.4275</v>
      </c>
      <c r="L25" s="171">
        <v>0.25</v>
      </c>
      <c r="M25" s="172">
        <f t="shared" si="9"/>
        <v>11434.4275</v>
      </c>
      <c r="N25" s="171">
        <v>0.25</v>
      </c>
      <c r="O25" s="172">
        <f t="shared" si="6"/>
        <v>4573.771</v>
      </c>
      <c r="P25" s="171">
        <v>0.1</v>
      </c>
      <c r="Q25" s="172">
        <f>R25*$C25</f>
        <v>4573.771</v>
      </c>
      <c r="R25" s="171">
        <v>0.1</v>
      </c>
      <c r="S25" s="174">
        <f t="shared" si="7"/>
        <v>45737.71</v>
      </c>
      <c r="T25" s="167">
        <f t="shared" si="5"/>
        <v>1</v>
      </c>
    </row>
    <row r="26" spans="1:20" ht="19.5" customHeight="1">
      <c r="A26" s="168">
        <v>13</v>
      </c>
      <c r="B26" s="169" t="s">
        <v>654</v>
      </c>
      <c r="C26" s="170">
        <f>'ORÇAMENTO '!F392</f>
        <v>38203.19</v>
      </c>
      <c r="D26" s="171">
        <f t="shared" si="0"/>
        <v>0.022999591326151484</v>
      </c>
      <c r="E26" s="172"/>
      <c r="F26" s="171"/>
      <c r="G26" s="172"/>
      <c r="H26" s="171"/>
      <c r="I26" s="172"/>
      <c r="J26" s="171"/>
      <c r="K26" s="172">
        <f t="shared" si="8"/>
        <v>11460.957</v>
      </c>
      <c r="L26" s="171">
        <v>0.3</v>
      </c>
      <c r="M26" s="172">
        <f t="shared" si="9"/>
        <v>15281.276000000002</v>
      </c>
      <c r="N26" s="171">
        <v>0.4</v>
      </c>
      <c r="O26" s="172">
        <f t="shared" si="6"/>
        <v>5730.4785</v>
      </c>
      <c r="P26" s="171">
        <v>0.15</v>
      </c>
      <c r="Q26" s="172">
        <f>R26*$C26</f>
        <v>5730.4785</v>
      </c>
      <c r="R26" s="171">
        <v>0.15</v>
      </c>
      <c r="S26" s="174">
        <f t="shared" si="7"/>
        <v>38203.19</v>
      </c>
      <c r="T26" s="167">
        <f t="shared" si="5"/>
        <v>1</v>
      </c>
    </row>
    <row r="27" spans="1:20" ht="19.5" customHeight="1">
      <c r="A27" s="168">
        <v>14</v>
      </c>
      <c r="B27" s="169" t="s">
        <v>675</v>
      </c>
      <c r="C27" s="170">
        <f>'ORÇAMENTO '!F407</f>
        <v>36483.79</v>
      </c>
      <c r="D27" s="171">
        <f t="shared" si="0"/>
        <v>0.02196445532504307</v>
      </c>
      <c r="E27" s="172"/>
      <c r="F27" s="171"/>
      <c r="G27" s="172"/>
      <c r="H27" s="171"/>
      <c r="I27" s="172">
        <f aca="true" t="shared" si="10" ref="I27:I32">J27*$C27</f>
        <v>9120.9475</v>
      </c>
      <c r="J27" s="171">
        <v>0.25</v>
      </c>
      <c r="K27" s="172">
        <f t="shared" si="8"/>
        <v>5472.5685</v>
      </c>
      <c r="L27" s="171">
        <v>0.15</v>
      </c>
      <c r="M27" s="172">
        <f t="shared" si="9"/>
        <v>7296.758000000001</v>
      </c>
      <c r="N27" s="171">
        <v>0.2</v>
      </c>
      <c r="O27" s="172">
        <f t="shared" si="6"/>
        <v>7296.758000000001</v>
      </c>
      <c r="P27" s="171">
        <v>0.2</v>
      </c>
      <c r="Q27" s="172">
        <f>R27*$C27</f>
        <v>7296.758000000001</v>
      </c>
      <c r="R27" s="171">
        <v>0.2</v>
      </c>
      <c r="S27" s="174">
        <f t="shared" si="7"/>
        <v>36483.79</v>
      </c>
      <c r="T27" s="167">
        <f t="shared" si="5"/>
        <v>1</v>
      </c>
    </row>
    <row r="28" spans="1:20" ht="19.5" customHeight="1">
      <c r="A28" s="168">
        <v>15</v>
      </c>
      <c r="B28" s="169" t="s">
        <v>682</v>
      </c>
      <c r="C28" s="170">
        <f>'ORÇAMENTO '!F412</f>
        <v>211107.37650000004</v>
      </c>
      <c r="D28" s="171">
        <f t="shared" si="0"/>
        <v>0.12709366378661038</v>
      </c>
      <c r="E28" s="172">
        <f>F28*$C28</f>
        <v>31666.106475000004</v>
      </c>
      <c r="F28" s="171">
        <v>0.15</v>
      </c>
      <c r="G28" s="172">
        <f t="shared" si="2"/>
        <v>31666.106475000004</v>
      </c>
      <c r="H28" s="171">
        <v>0.15</v>
      </c>
      <c r="I28" s="172">
        <f t="shared" si="10"/>
        <v>63332.21295000001</v>
      </c>
      <c r="J28" s="171">
        <v>0.3</v>
      </c>
      <c r="K28" s="172">
        <f t="shared" si="8"/>
        <v>42221.47530000001</v>
      </c>
      <c r="L28" s="171">
        <v>0.2</v>
      </c>
      <c r="M28" s="172">
        <f t="shared" si="9"/>
        <v>21110.737650000006</v>
      </c>
      <c r="N28" s="171">
        <v>0.1</v>
      </c>
      <c r="O28" s="172">
        <f t="shared" si="6"/>
        <v>21110.737650000006</v>
      </c>
      <c r="P28" s="171">
        <v>0.1</v>
      </c>
      <c r="Q28" s="172"/>
      <c r="R28" s="171"/>
      <c r="S28" s="174">
        <f t="shared" si="7"/>
        <v>211107.3765</v>
      </c>
      <c r="T28" s="167">
        <f t="shared" si="5"/>
        <v>1</v>
      </c>
    </row>
    <row r="29" spans="1:20" ht="19.5" customHeight="1">
      <c r="A29" s="168">
        <v>16</v>
      </c>
      <c r="B29" s="169" t="s">
        <v>755</v>
      </c>
      <c r="C29" s="170">
        <f>'ORÇAMENTO '!F452</f>
        <v>26812.857399999997</v>
      </c>
      <c r="D29" s="171">
        <f t="shared" si="0"/>
        <v>0.01614223216664306</v>
      </c>
      <c r="E29" s="172">
        <f>F29*$C29</f>
        <v>2681.28574</v>
      </c>
      <c r="F29" s="171">
        <v>0.1</v>
      </c>
      <c r="G29" s="172">
        <f t="shared" si="2"/>
        <v>4021.9286099999995</v>
      </c>
      <c r="H29" s="171">
        <v>0.15</v>
      </c>
      <c r="I29" s="172">
        <f t="shared" si="10"/>
        <v>5362.57148</v>
      </c>
      <c r="J29" s="171">
        <v>0.2</v>
      </c>
      <c r="K29" s="172">
        <f t="shared" si="8"/>
        <v>4021.9286099999995</v>
      </c>
      <c r="L29" s="171">
        <v>0.15</v>
      </c>
      <c r="M29" s="172">
        <f t="shared" si="9"/>
        <v>5362.57148</v>
      </c>
      <c r="N29" s="171">
        <v>0.2</v>
      </c>
      <c r="O29" s="172">
        <f t="shared" si="6"/>
        <v>5362.57148</v>
      </c>
      <c r="P29" s="171">
        <v>0.2</v>
      </c>
      <c r="Q29" s="172"/>
      <c r="R29" s="171"/>
      <c r="S29" s="174">
        <f t="shared" si="7"/>
        <v>26812.857399999997</v>
      </c>
      <c r="T29" s="167">
        <f t="shared" si="5"/>
        <v>1</v>
      </c>
    </row>
    <row r="30" spans="1:20" ht="19.5" customHeight="1">
      <c r="A30" s="168">
        <v>17</v>
      </c>
      <c r="B30" s="169" t="s">
        <v>880</v>
      </c>
      <c r="C30" s="170">
        <f>'ORÇAMENTO '!F529</f>
        <v>24659.0924</v>
      </c>
      <c r="D30" s="171">
        <f t="shared" si="0"/>
        <v>0.014845593985052242</v>
      </c>
      <c r="E30" s="172">
        <f>F30*$C30</f>
        <v>2465.9092400000004</v>
      </c>
      <c r="F30" s="171">
        <v>0.1</v>
      </c>
      <c r="G30" s="172">
        <f t="shared" si="2"/>
        <v>2465.9092400000004</v>
      </c>
      <c r="H30" s="171">
        <v>0.1</v>
      </c>
      <c r="I30" s="172">
        <f t="shared" si="10"/>
        <v>6164.7731</v>
      </c>
      <c r="J30" s="171">
        <v>0.25</v>
      </c>
      <c r="K30" s="172">
        <f t="shared" si="8"/>
        <v>4931.818480000001</v>
      </c>
      <c r="L30" s="171">
        <v>0.2</v>
      </c>
      <c r="M30" s="172">
        <f t="shared" si="9"/>
        <v>6164.7731</v>
      </c>
      <c r="N30" s="171">
        <v>0.25</v>
      </c>
      <c r="O30" s="172">
        <f t="shared" si="6"/>
        <v>1232.9546200000002</v>
      </c>
      <c r="P30" s="171">
        <v>0.05</v>
      </c>
      <c r="Q30" s="172">
        <f>R30*$C30</f>
        <v>1232.9546200000002</v>
      </c>
      <c r="R30" s="171">
        <v>0.05</v>
      </c>
      <c r="S30" s="174">
        <f t="shared" si="7"/>
        <v>24659.0924</v>
      </c>
      <c r="T30" s="167">
        <f t="shared" si="5"/>
        <v>1</v>
      </c>
    </row>
    <row r="31" spans="1:20" ht="19.5" customHeight="1">
      <c r="A31" s="168">
        <v>18</v>
      </c>
      <c r="B31" s="169" t="s">
        <v>919</v>
      </c>
      <c r="C31" s="170">
        <f>'ORÇAMENTO '!F557</f>
        <v>93789.13859999999</v>
      </c>
      <c r="D31" s="171">
        <f t="shared" si="0"/>
        <v>0.05646418162022017</v>
      </c>
      <c r="E31" s="172"/>
      <c r="F31" s="171"/>
      <c r="G31" s="172">
        <f t="shared" si="2"/>
        <v>9378.913859999999</v>
      </c>
      <c r="H31" s="171">
        <v>0.1</v>
      </c>
      <c r="I31" s="172">
        <f t="shared" si="10"/>
        <v>18757.827719999997</v>
      </c>
      <c r="J31" s="171">
        <v>0.2</v>
      </c>
      <c r="K31" s="172">
        <f t="shared" si="8"/>
        <v>18757.827719999997</v>
      </c>
      <c r="L31" s="171">
        <v>0.2</v>
      </c>
      <c r="M31" s="172">
        <f t="shared" si="9"/>
        <v>18757.827719999997</v>
      </c>
      <c r="N31" s="171">
        <v>0.2</v>
      </c>
      <c r="O31" s="172">
        <f t="shared" si="6"/>
        <v>14068.370789999999</v>
      </c>
      <c r="P31" s="171">
        <v>0.15</v>
      </c>
      <c r="Q31" s="172">
        <f>R31*$C31</f>
        <v>14068.370789999999</v>
      </c>
      <c r="R31" s="171">
        <v>0.15</v>
      </c>
      <c r="S31" s="174">
        <f t="shared" si="7"/>
        <v>93789.13859999999</v>
      </c>
      <c r="T31" s="167">
        <f t="shared" si="5"/>
        <v>1</v>
      </c>
    </row>
    <row r="32" spans="1:20" ht="19.5" customHeight="1">
      <c r="A32" s="168">
        <v>19</v>
      </c>
      <c r="B32" s="169" t="s">
        <v>1101</v>
      </c>
      <c r="C32" s="170">
        <f>'ORÇAMENTO '!F666</f>
        <v>1050</v>
      </c>
      <c r="D32" s="171">
        <f t="shared" si="0"/>
        <v>0.0006321349314666932</v>
      </c>
      <c r="E32" s="172"/>
      <c r="F32" s="171"/>
      <c r="G32" s="172"/>
      <c r="H32" s="171"/>
      <c r="I32" s="172">
        <f t="shared" si="10"/>
        <v>105</v>
      </c>
      <c r="J32" s="171">
        <v>0.1</v>
      </c>
      <c r="K32" s="172">
        <f t="shared" si="8"/>
        <v>210</v>
      </c>
      <c r="L32" s="171">
        <v>0.2</v>
      </c>
      <c r="M32" s="172">
        <f t="shared" si="9"/>
        <v>420</v>
      </c>
      <c r="N32" s="171">
        <v>0.4</v>
      </c>
      <c r="O32" s="172">
        <f t="shared" si="6"/>
        <v>157.5</v>
      </c>
      <c r="P32" s="171">
        <v>0.15</v>
      </c>
      <c r="Q32" s="172">
        <f>R32*$C32</f>
        <v>157.5</v>
      </c>
      <c r="R32" s="171">
        <v>0.15</v>
      </c>
      <c r="S32" s="174">
        <f t="shared" si="7"/>
        <v>1050</v>
      </c>
      <c r="T32" s="167">
        <f t="shared" si="5"/>
        <v>1</v>
      </c>
    </row>
    <row r="33" spans="1:20" ht="19.5" customHeight="1">
      <c r="A33" s="168"/>
      <c r="B33" s="173"/>
      <c r="C33" s="173"/>
      <c r="D33" s="171"/>
      <c r="E33" s="172"/>
      <c r="F33" s="171"/>
      <c r="G33" s="172"/>
      <c r="H33" s="171"/>
      <c r="I33" s="172"/>
      <c r="J33" s="171"/>
      <c r="K33" s="172"/>
      <c r="L33" s="171"/>
      <c r="M33" s="172"/>
      <c r="N33" s="171"/>
      <c r="O33" s="172"/>
      <c r="P33" s="171"/>
      <c r="Q33" s="172"/>
      <c r="R33" s="171"/>
      <c r="S33" s="174"/>
      <c r="T33" s="167"/>
    </row>
    <row r="34" spans="1:19" ht="19.5" customHeight="1">
      <c r="A34" s="208" t="s">
        <v>1114</v>
      </c>
      <c r="B34" s="209"/>
      <c r="C34" s="145">
        <f>SUM(C14:C32)</f>
        <v>1661037.7749</v>
      </c>
      <c r="D34" s="151">
        <f>SUM(D14:D33)</f>
        <v>0.9999999999999999</v>
      </c>
      <c r="E34" s="157">
        <f>SUM(E12:E32)</f>
        <v>75705.353455</v>
      </c>
      <c r="F34" s="151">
        <f>E34/$C$34</f>
        <v>0.04557714135041734</v>
      </c>
      <c r="G34" s="157">
        <f>SUM(G12:G32)</f>
        <v>264742.291685</v>
      </c>
      <c r="H34" s="151">
        <f>G34/$C$34</f>
        <v>0.15938366705774548</v>
      </c>
      <c r="I34" s="157">
        <f>SUM(I12:I32)</f>
        <v>310665.54524999997</v>
      </c>
      <c r="J34" s="151">
        <f>I34/$C$34</f>
        <v>0.187030993481592</v>
      </c>
      <c r="K34" s="157">
        <f>SUM(K12:K32)</f>
        <v>343600.62911</v>
      </c>
      <c r="L34" s="151">
        <f>K34/$C$34</f>
        <v>0.20685900965177378</v>
      </c>
      <c r="M34" s="157">
        <f>SUM(M12:M32)</f>
        <v>265612.55545</v>
      </c>
      <c r="N34" s="151">
        <f>M34/$C$34</f>
        <v>0.15990759479626568</v>
      </c>
      <c r="O34" s="157">
        <f>SUM(O12:O32)</f>
        <v>237757.62904000003</v>
      </c>
      <c r="P34" s="151">
        <f>O34/$C$34</f>
        <v>0.14313800241798463</v>
      </c>
      <c r="Q34" s="157">
        <f>SUM(Q12:Q32)</f>
        <v>162953.77091</v>
      </c>
      <c r="R34" s="151">
        <f>Q34/$C$34</f>
        <v>0.09810359124422101</v>
      </c>
      <c r="S34" s="186">
        <f>Q35</f>
        <v>1661037.7749</v>
      </c>
    </row>
    <row r="35" spans="1:19" s="184" customFormat="1" ht="19.5" customHeight="1">
      <c r="A35" s="210"/>
      <c r="B35" s="211"/>
      <c r="C35" s="145">
        <f>C34</f>
        <v>1661037.7749</v>
      </c>
      <c r="D35" s="151">
        <f>D34</f>
        <v>0.9999999999999999</v>
      </c>
      <c r="E35" s="155">
        <f>E34</f>
        <v>75705.353455</v>
      </c>
      <c r="F35" s="151">
        <f>F34</f>
        <v>0.04557714135041734</v>
      </c>
      <c r="G35" s="155">
        <f>G34+E35</f>
        <v>340447.64514000004</v>
      </c>
      <c r="H35" s="151">
        <f>H34+F35</f>
        <v>0.20496080840816283</v>
      </c>
      <c r="I35" s="155">
        <f>I34+G35</f>
        <v>651113.19039</v>
      </c>
      <c r="J35" s="151">
        <f>J34+H35</f>
        <v>0.3919918018897548</v>
      </c>
      <c r="K35" s="155">
        <f>K34+I35</f>
        <v>994713.8195</v>
      </c>
      <c r="L35" s="151">
        <f>J35+L34</f>
        <v>0.5988508115415285</v>
      </c>
      <c r="M35" s="155">
        <f aca="true" t="shared" si="11" ref="M35:R35">M34+K35</f>
        <v>1260326.37495</v>
      </c>
      <c r="N35" s="151">
        <f t="shared" si="11"/>
        <v>0.7587584063377942</v>
      </c>
      <c r="O35" s="155">
        <f t="shared" si="11"/>
        <v>1498084.00399</v>
      </c>
      <c r="P35" s="151">
        <f t="shared" si="11"/>
        <v>0.9018964087557788</v>
      </c>
      <c r="Q35" s="155">
        <f t="shared" si="11"/>
        <v>1661037.7749</v>
      </c>
      <c r="R35" s="151">
        <f t="shared" si="11"/>
        <v>0.9999999999999998</v>
      </c>
      <c r="S35" s="147">
        <f>S34</f>
        <v>1661037.7749</v>
      </c>
    </row>
    <row r="36" spans="1:19" s="184" customFormat="1" ht="19.5" customHeight="1">
      <c r="A36" s="21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6"/>
    </row>
    <row r="37" spans="1:19" ht="19.5" customHeight="1" hidden="1">
      <c r="A37" s="144"/>
      <c r="B37" s="173"/>
      <c r="C37" s="150">
        <f>C34*0.22</f>
        <v>365428.310478</v>
      </c>
      <c r="D37" s="146"/>
      <c r="E37" s="157">
        <f>E34*0.22</f>
        <v>16655.1777601</v>
      </c>
      <c r="F37" s="146"/>
      <c r="G37" s="157">
        <f>G34*0.22</f>
        <v>58243.3041707</v>
      </c>
      <c r="H37" s="146"/>
      <c r="I37" s="157">
        <f>I34*0.22</f>
        <v>68346.41995499999</v>
      </c>
      <c r="J37" s="146"/>
      <c r="K37" s="157">
        <f>K34*0.22</f>
        <v>75592.1384042</v>
      </c>
      <c r="L37" s="146"/>
      <c r="M37" s="157">
        <f>M34*0.22</f>
        <v>58434.762199</v>
      </c>
      <c r="N37" s="146"/>
      <c r="O37" s="157">
        <f>O34*0.22</f>
        <v>52306.678388800006</v>
      </c>
      <c r="P37" s="146"/>
      <c r="Q37" s="157">
        <f>Q34*0.22</f>
        <v>35849.8296002</v>
      </c>
      <c r="R37" s="146"/>
      <c r="S37" s="187">
        <f>C37</f>
        <v>365428.310478</v>
      </c>
    </row>
    <row r="38" spans="1:19" ht="19.5" customHeight="1">
      <c r="A38" s="208" t="s">
        <v>1121</v>
      </c>
      <c r="B38" s="209"/>
      <c r="C38" s="145">
        <f>C34+C37</f>
        <v>2026466.085378</v>
      </c>
      <c r="D38" s="151">
        <v>1</v>
      </c>
      <c r="E38" s="157">
        <f>E34+E37</f>
        <v>92360.5312151</v>
      </c>
      <c r="F38" s="151">
        <f>E38/$C$38</f>
        <v>0.045577141350417336</v>
      </c>
      <c r="G38" s="157">
        <f>G34+G37</f>
        <v>322985.5958557</v>
      </c>
      <c r="H38" s="151">
        <f>G38/$C$38</f>
        <v>0.1593836670577455</v>
      </c>
      <c r="I38" s="157">
        <f>I34+I37</f>
        <v>379011.96520499996</v>
      </c>
      <c r="J38" s="151">
        <f>I38/$C$38</f>
        <v>0.187030993481592</v>
      </c>
      <c r="K38" s="157">
        <f>K34+K37</f>
        <v>419192.76751419995</v>
      </c>
      <c r="L38" s="151">
        <f>K38/$C$38</f>
        <v>0.20685900965177378</v>
      </c>
      <c r="M38" s="157">
        <f>M34+M37</f>
        <v>324047.317649</v>
      </c>
      <c r="N38" s="151">
        <f>M38/$C$38</f>
        <v>0.15990759479626568</v>
      </c>
      <c r="O38" s="157">
        <f>O34+O37</f>
        <v>290064.30742880004</v>
      </c>
      <c r="P38" s="151">
        <f>O38/$C$38</f>
        <v>0.14313800241798463</v>
      </c>
      <c r="Q38" s="157">
        <f>Q34+Q37</f>
        <v>198803.6005102</v>
      </c>
      <c r="R38" s="151">
        <f>Q38/$C$38</f>
        <v>0.09810359124422101</v>
      </c>
      <c r="S38" s="152">
        <f>S35+S37</f>
        <v>2026466.085378</v>
      </c>
    </row>
    <row r="39" spans="1:19" ht="19.5" customHeight="1">
      <c r="A39" s="212"/>
      <c r="B39" s="213"/>
      <c r="C39" s="153">
        <f>C38</f>
        <v>2026466.085378</v>
      </c>
      <c r="D39" s="154">
        <f>D38</f>
        <v>1</v>
      </c>
      <c r="E39" s="158">
        <f>E38</f>
        <v>92360.5312151</v>
      </c>
      <c r="F39" s="154">
        <f>F38</f>
        <v>0.045577141350417336</v>
      </c>
      <c r="G39" s="158">
        <f>G38+E39</f>
        <v>415346.12707080005</v>
      </c>
      <c r="H39" s="154">
        <f>F39+H38</f>
        <v>0.20496080840816283</v>
      </c>
      <c r="I39" s="158">
        <f>I38+G39</f>
        <v>794358.0922758</v>
      </c>
      <c r="J39" s="154">
        <f>H39+J38</f>
        <v>0.3919918018897548</v>
      </c>
      <c r="K39" s="158">
        <f>K38+I39</f>
        <v>1213550.85979</v>
      </c>
      <c r="L39" s="154">
        <f>J39+L38</f>
        <v>0.5988508115415285</v>
      </c>
      <c r="M39" s="158">
        <f>M38+K39</f>
        <v>1537598.177439</v>
      </c>
      <c r="N39" s="154">
        <f>L39+N38</f>
        <v>0.7587584063377942</v>
      </c>
      <c r="O39" s="158">
        <f>O38+M39</f>
        <v>1827662.4848678</v>
      </c>
      <c r="P39" s="154">
        <f>N39+P38</f>
        <v>0.9018964087557788</v>
      </c>
      <c r="Q39" s="158">
        <f>Q38+O39</f>
        <v>2026466.085378</v>
      </c>
      <c r="R39" s="154">
        <f>P39+R38</f>
        <v>0.9999999999999998</v>
      </c>
      <c r="S39" s="188">
        <f>S38</f>
        <v>2026466.085378</v>
      </c>
    </row>
    <row r="40" spans="1:19" ht="19.5" customHeight="1">
      <c r="A40" s="139"/>
      <c r="B40" s="140"/>
      <c r="C40" s="139"/>
      <c r="D40" s="139"/>
      <c r="F40" s="139"/>
      <c r="H40" s="139"/>
      <c r="J40" s="138"/>
      <c r="L40" s="139"/>
      <c r="N40" s="139"/>
      <c r="P40" s="138"/>
      <c r="R40" s="138"/>
      <c r="S40" s="139"/>
    </row>
    <row r="41" spans="1:19" ht="19.5" customHeight="1">
      <c r="A41" s="139"/>
      <c r="B41" s="140"/>
      <c r="C41" s="139"/>
      <c r="D41" s="139"/>
      <c r="F41" s="139"/>
      <c r="H41" s="139"/>
      <c r="J41" s="138"/>
      <c r="L41" s="139"/>
      <c r="N41" s="139"/>
      <c r="P41" s="138"/>
      <c r="R41" s="138"/>
      <c r="S41" s="139"/>
    </row>
    <row r="42" spans="1:19" ht="19.5" customHeight="1">
      <c r="A42" s="139"/>
      <c r="B42" s="140"/>
      <c r="C42" s="139"/>
      <c r="D42" s="139"/>
      <c r="F42" s="139"/>
      <c r="H42" s="139"/>
      <c r="J42" s="138"/>
      <c r="L42" s="139"/>
      <c r="N42" s="139"/>
      <c r="P42" s="138"/>
      <c r="R42" s="138"/>
      <c r="S42" s="163"/>
    </row>
    <row r="43" spans="1:19" ht="19.5" customHeight="1">
      <c r="A43" s="139"/>
      <c r="B43" s="140"/>
      <c r="C43" s="139"/>
      <c r="D43" s="139"/>
      <c r="F43" s="139"/>
      <c r="H43" s="139"/>
      <c r="J43" s="138"/>
      <c r="L43" s="139"/>
      <c r="N43" s="139"/>
      <c r="P43" s="138"/>
      <c r="R43" s="138"/>
      <c r="S43" s="139"/>
    </row>
    <row r="44" spans="1:19" ht="19.5" customHeight="1">
      <c r="A44" s="139"/>
      <c r="B44" s="140"/>
      <c r="C44" s="139"/>
      <c r="D44" s="139"/>
      <c r="F44" s="139"/>
      <c r="H44" s="139"/>
      <c r="J44" s="138"/>
      <c r="L44" s="139"/>
      <c r="N44" s="139"/>
      <c r="P44" s="138"/>
      <c r="R44" s="138"/>
      <c r="S44" s="139"/>
    </row>
    <row r="45" spans="1:19" ht="19.5" customHeight="1">
      <c r="A45" s="139"/>
      <c r="B45" s="140"/>
      <c r="C45" s="139"/>
      <c r="D45" s="139"/>
      <c r="F45" s="139"/>
      <c r="H45" s="139"/>
      <c r="J45" s="138"/>
      <c r="L45" s="139"/>
      <c r="N45" s="139"/>
      <c r="P45" s="138"/>
      <c r="R45" s="138"/>
      <c r="S45" s="139"/>
    </row>
    <row r="46" spans="1:19" ht="19.5" customHeight="1">
      <c r="A46" s="139"/>
      <c r="B46" s="140"/>
      <c r="C46" s="139"/>
      <c r="D46" s="139"/>
      <c r="F46" s="139"/>
      <c r="H46" s="139"/>
      <c r="J46" s="138"/>
      <c r="L46" s="139"/>
      <c r="N46" s="139"/>
      <c r="P46" s="138"/>
      <c r="R46" s="138"/>
      <c r="S46" s="139"/>
    </row>
    <row r="47" spans="1:19" ht="19.5" customHeight="1">
      <c r="A47" s="139"/>
      <c r="B47" s="140"/>
      <c r="C47" s="139"/>
      <c r="D47" s="139"/>
      <c r="F47" s="139"/>
      <c r="H47" s="139"/>
      <c r="J47" s="138"/>
      <c r="L47" s="139"/>
      <c r="N47" s="139"/>
      <c r="P47" s="138"/>
      <c r="R47" s="138"/>
      <c r="S47" s="139"/>
    </row>
    <row r="48" spans="1:19" ht="19.5" customHeight="1">
      <c r="A48" s="139"/>
      <c r="B48" s="140"/>
      <c r="C48" s="139"/>
      <c r="D48" s="139"/>
      <c r="F48" s="139"/>
      <c r="H48" s="139"/>
      <c r="J48" s="138"/>
      <c r="L48" s="139"/>
      <c r="N48" s="139"/>
      <c r="P48" s="138"/>
      <c r="R48" s="138"/>
      <c r="S48" s="139"/>
    </row>
    <row r="49" spans="1:19" ht="19.5" customHeight="1">
      <c r="A49" s="139"/>
      <c r="B49" s="140"/>
      <c r="C49" s="139"/>
      <c r="D49" s="139"/>
      <c r="F49" s="139"/>
      <c r="H49" s="139"/>
      <c r="J49" s="138"/>
      <c r="L49" s="139"/>
      <c r="N49" s="139"/>
      <c r="P49" s="138"/>
      <c r="R49" s="138"/>
      <c r="S49" s="139"/>
    </row>
    <row r="50" spans="1:19" ht="19.5" customHeight="1">
      <c r="A50" s="139"/>
      <c r="B50" s="140"/>
      <c r="C50" s="139"/>
      <c r="D50" s="139"/>
      <c r="F50" s="139"/>
      <c r="H50" s="139"/>
      <c r="J50" s="138"/>
      <c r="L50" s="139"/>
      <c r="N50" s="139"/>
      <c r="P50" s="138"/>
      <c r="R50" s="138"/>
      <c r="S50" s="139"/>
    </row>
    <row r="51" spans="1:19" ht="19.5" customHeight="1">
      <c r="A51" s="139"/>
      <c r="B51" s="140"/>
      <c r="C51" s="139"/>
      <c r="D51" s="139"/>
      <c r="F51" s="139"/>
      <c r="H51" s="139"/>
      <c r="J51" s="138"/>
      <c r="L51" s="139"/>
      <c r="N51" s="139"/>
      <c r="P51" s="138"/>
      <c r="R51" s="138"/>
      <c r="S51" s="139"/>
    </row>
    <row r="52" spans="1:19" ht="19.5" customHeight="1">
      <c r="A52" s="139"/>
      <c r="B52" s="140"/>
      <c r="C52" s="139"/>
      <c r="D52" s="139"/>
      <c r="F52" s="139"/>
      <c r="H52" s="139"/>
      <c r="J52" s="138"/>
      <c r="L52" s="139"/>
      <c r="N52" s="139"/>
      <c r="P52" s="138"/>
      <c r="R52" s="138"/>
      <c r="S52" s="139"/>
    </row>
    <row r="53" spans="1:19" ht="19.5" customHeight="1">
      <c r="A53" s="139"/>
      <c r="B53" s="140"/>
      <c r="C53" s="139"/>
      <c r="D53" s="139"/>
      <c r="F53" s="139"/>
      <c r="H53" s="139"/>
      <c r="J53" s="138"/>
      <c r="L53" s="139"/>
      <c r="N53" s="139"/>
      <c r="P53" s="138"/>
      <c r="R53" s="138"/>
      <c r="S53" s="139"/>
    </row>
    <row r="54" spans="1:19" ht="19.5" customHeight="1">
      <c r="A54" s="139"/>
      <c r="B54" s="185"/>
      <c r="C54" s="139"/>
      <c r="D54" s="139"/>
      <c r="F54" s="139"/>
      <c r="H54" s="139"/>
      <c r="J54" s="138"/>
      <c r="L54" s="139"/>
      <c r="N54" s="139"/>
      <c r="P54" s="138"/>
      <c r="R54" s="138"/>
      <c r="S54" s="139"/>
    </row>
    <row r="55" spans="1:19" ht="19.5" customHeight="1">
      <c r="A55" s="139"/>
      <c r="B55" s="185"/>
      <c r="C55" s="139"/>
      <c r="D55" s="139"/>
      <c r="F55" s="139"/>
      <c r="H55" s="139"/>
      <c r="J55" s="138"/>
      <c r="L55" s="139"/>
      <c r="N55" s="139"/>
      <c r="P55" s="138"/>
      <c r="R55" s="138"/>
      <c r="S55" s="139"/>
    </row>
    <row r="56" spans="1:19" ht="19.5" customHeight="1">
      <c r="A56" s="139"/>
      <c r="B56" s="185"/>
      <c r="C56" s="139"/>
      <c r="D56" s="139"/>
      <c r="F56" s="139"/>
      <c r="H56" s="139"/>
      <c r="J56" s="138"/>
      <c r="L56" s="139"/>
      <c r="N56" s="139"/>
      <c r="P56" s="138"/>
      <c r="R56" s="138"/>
      <c r="S56" s="139"/>
    </row>
    <row r="57" spans="1:19" ht="19.5" customHeight="1">
      <c r="A57" s="139"/>
      <c r="B57" s="185"/>
      <c r="C57" s="139"/>
      <c r="D57" s="139"/>
      <c r="F57" s="139"/>
      <c r="H57" s="139"/>
      <c r="J57" s="138"/>
      <c r="L57" s="139"/>
      <c r="N57" s="139"/>
      <c r="P57" s="138"/>
      <c r="R57" s="138"/>
      <c r="S57" s="139"/>
    </row>
    <row r="58" spans="1:19" ht="19.5" customHeight="1">
      <c r="A58" s="139"/>
      <c r="B58" s="140"/>
      <c r="C58" s="139"/>
      <c r="D58" s="139"/>
      <c r="F58" s="139"/>
      <c r="H58" s="139"/>
      <c r="J58" s="138"/>
      <c r="L58" s="139"/>
      <c r="N58" s="139"/>
      <c r="P58" s="138"/>
      <c r="R58" s="138"/>
      <c r="S58" s="139"/>
    </row>
    <row r="59" spans="1:19" ht="19.5" customHeight="1">
      <c r="A59" s="139"/>
      <c r="B59" s="140"/>
      <c r="C59" s="139"/>
      <c r="D59" s="139"/>
      <c r="F59" s="139"/>
      <c r="H59" s="139"/>
      <c r="J59" s="138"/>
      <c r="L59" s="139"/>
      <c r="N59" s="139"/>
      <c r="P59" s="138"/>
      <c r="R59" s="138"/>
      <c r="S59" s="139"/>
    </row>
    <row r="60" spans="1:19" ht="19.5" customHeight="1">
      <c r="A60" s="139"/>
      <c r="B60" s="140"/>
      <c r="C60" s="139"/>
      <c r="D60" s="139"/>
      <c r="F60" s="139"/>
      <c r="H60" s="139"/>
      <c r="J60" s="138"/>
      <c r="L60" s="139"/>
      <c r="N60" s="139"/>
      <c r="P60" s="138"/>
      <c r="R60" s="138"/>
      <c r="S60" s="139"/>
    </row>
    <row r="61" spans="1:19" ht="19.5" customHeight="1">
      <c r="A61" s="139"/>
      <c r="B61" s="140"/>
      <c r="C61" s="139"/>
      <c r="D61" s="139"/>
      <c r="F61" s="139"/>
      <c r="H61" s="139"/>
      <c r="J61" s="138"/>
      <c r="L61" s="139"/>
      <c r="N61" s="139"/>
      <c r="P61" s="138"/>
      <c r="R61" s="138"/>
      <c r="S61" s="139"/>
    </row>
    <row r="62" spans="1:19" ht="19.5" customHeight="1">
      <c r="A62" s="139"/>
      <c r="B62" s="140"/>
      <c r="C62" s="139"/>
      <c r="D62" s="139"/>
      <c r="F62" s="139"/>
      <c r="H62" s="139"/>
      <c r="J62" s="138"/>
      <c r="L62" s="139"/>
      <c r="N62" s="139"/>
      <c r="P62" s="138"/>
      <c r="R62" s="138"/>
      <c r="S62" s="139"/>
    </row>
    <row r="63" spans="1:19" ht="15">
      <c r="A63" s="139"/>
      <c r="B63" s="140"/>
      <c r="C63" s="139"/>
      <c r="D63" s="139"/>
      <c r="F63" s="139"/>
      <c r="H63" s="139"/>
      <c r="J63" s="138"/>
      <c r="L63" s="139"/>
      <c r="N63" s="139"/>
      <c r="P63" s="138"/>
      <c r="R63" s="138"/>
      <c r="S63" s="139"/>
    </row>
    <row r="64" spans="1:19" ht="15">
      <c r="A64" s="139"/>
      <c r="B64" s="140"/>
      <c r="C64" s="139"/>
      <c r="D64" s="139"/>
      <c r="F64" s="139"/>
      <c r="H64" s="139"/>
      <c r="J64" s="138"/>
      <c r="L64" s="139"/>
      <c r="N64" s="139"/>
      <c r="P64" s="138"/>
      <c r="R64" s="138"/>
      <c r="S64" s="139"/>
    </row>
    <row r="65" spans="1:19" ht="15">
      <c r="A65" s="139"/>
      <c r="B65" s="140"/>
      <c r="C65" s="139"/>
      <c r="D65" s="139"/>
      <c r="F65" s="139"/>
      <c r="H65" s="139"/>
      <c r="J65" s="138"/>
      <c r="L65" s="139"/>
      <c r="N65" s="139"/>
      <c r="P65" s="138"/>
      <c r="R65" s="138"/>
      <c r="S65" s="139"/>
    </row>
    <row r="66" spans="1:19" ht="15">
      <c r="A66" s="139"/>
      <c r="B66" s="140"/>
      <c r="C66" s="139"/>
      <c r="D66" s="139"/>
      <c r="F66" s="139"/>
      <c r="H66" s="139"/>
      <c r="J66" s="138"/>
      <c r="L66" s="139"/>
      <c r="N66" s="139"/>
      <c r="P66" s="138"/>
      <c r="R66" s="138"/>
      <c r="S66" s="139"/>
    </row>
  </sheetData>
  <sheetProtection/>
  <mergeCells count="21">
    <mergeCell ref="C12:C13"/>
    <mergeCell ref="D12:D13"/>
    <mergeCell ref="E12:F12"/>
    <mergeCell ref="A1:J1"/>
    <mergeCell ref="A2:S2"/>
    <mergeCell ref="A3:S3"/>
    <mergeCell ref="A4:S4"/>
    <mergeCell ref="Q12:R12"/>
    <mergeCell ref="A10:F10"/>
    <mergeCell ref="A34:B35"/>
    <mergeCell ref="A38:B39"/>
    <mergeCell ref="A36:S36"/>
    <mergeCell ref="G12:H12"/>
    <mergeCell ref="S12:S13"/>
    <mergeCell ref="A11:F11"/>
    <mergeCell ref="A12:A13"/>
    <mergeCell ref="B12:B13"/>
    <mergeCell ref="K12:L12"/>
    <mergeCell ref="M12:N12"/>
    <mergeCell ref="I12:J12"/>
    <mergeCell ref="O12:P12"/>
  </mergeCells>
  <printOptions/>
  <pageMargins left="0.58" right="0.5118110236220472" top="1.35" bottom="0.7874015748031497" header="0.42" footer="0.31496062992125984"/>
  <pageSetup horizontalDpi="600" verticalDpi="600" orientation="landscape" paperSize="9" scale="41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</dc:creator>
  <cp:keywords/>
  <dc:description/>
  <cp:lastModifiedBy>JURIDICO</cp:lastModifiedBy>
  <cp:lastPrinted>2013-08-05T19:03:22Z</cp:lastPrinted>
  <dcterms:created xsi:type="dcterms:W3CDTF">2013-07-23T14:26:39Z</dcterms:created>
  <dcterms:modified xsi:type="dcterms:W3CDTF">2013-08-20T15:14:29Z</dcterms:modified>
  <cp:category/>
  <cp:version/>
  <cp:contentType/>
  <cp:contentStatus/>
</cp:coreProperties>
</file>